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acination.sharepoint.com/sites/daten/Freigegebene Dokumente/4_Tools/Fertige Tools/RES/Flächenbedarf/"/>
    </mc:Choice>
  </mc:AlternateContent>
  <xr:revisionPtr revIDLastSave="45" documentId="8_{BFF2BFFB-7CE3-4C0D-8DBF-55F6FB679ACB}" xr6:coauthVersionLast="45" xr6:coauthVersionMax="45" xr10:uidLastSave="{D2D19A57-F87A-4C37-9DA0-65376C9429F1}"/>
  <bookViews>
    <workbookView xWindow="10" yWindow="20" windowWidth="19200" windowHeight="10180" firstSheet="1" activeTab="1" xr2:uid="{00000000-000D-0000-FFFF-FFFF00000000}"/>
  </bookViews>
  <sheets>
    <sheet name="AP Ist" sheetId="3" state="hidden" r:id="rId1"/>
    <sheet name="Flächenermittlung" sheetId="2" r:id="rId2"/>
    <sheet name="Flächenermittlung Summary" sheetId="9" r:id="rId3"/>
    <sheet name="Flächen Soll" sheetId="4" state="hidden" r:id="rId4"/>
    <sheet name="Summen" sheetId="8" state="hidden" r:id="rId5"/>
  </sheets>
  <definedNames>
    <definedName name="_xlnm._FilterDatabase" localSheetId="1" hidden="1">Flächenermittlung!$A$7:$J$67</definedName>
    <definedName name="_xlnm._FilterDatabase" localSheetId="2" hidden="1">'Flächenermittlung Summary'!$A$7:$G$18</definedName>
    <definedName name="_xlnm.Print_Titles" localSheetId="1">Flächenermittlung!$1:$6</definedName>
    <definedName name="_xlnm.Print_Titles" localSheetId="2">'Flächenermittlung Summary'!$1:$6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5" i="2" l="1"/>
  <c r="M65" i="2"/>
  <c r="N65" i="2"/>
  <c r="L66" i="2"/>
  <c r="M66" i="2"/>
  <c r="N66" i="2"/>
  <c r="L67" i="2"/>
  <c r="M67" i="2"/>
  <c r="N67" i="2"/>
  <c r="I67" i="2" l="1"/>
  <c r="H67" i="2"/>
  <c r="I66" i="2"/>
  <c r="H66" i="2"/>
  <c r="I65" i="2"/>
  <c r="H65" i="2"/>
  <c r="B4" i="9" l="1"/>
  <c r="B3" i="9"/>
  <c r="B2" i="9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8" i="2"/>
  <c r="N9" i="2" l="1"/>
  <c r="M9" i="2"/>
  <c r="I9" i="2"/>
  <c r="H9" i="2"/>
  <c r="N10" i="2" l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8" i="2"/>
  <c r="K8" i="9" s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8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30" i="2"/>
  <c r="H31" i="2"/>
  <c r="H32" i="2"/>
  <c r="H36" i="2"/>
  <c r="H37" i="2"/>
  <c r="H23" i="2"/>
  <c r="H24" i="2"/>
  <c r="H25" i="2"/>
  <c r="H26" i="2"/>
  <c r="H27" i="2"/>
  <c r="H28" i="2"/>
  <c r="H29" i="2"/>
  <c r="H38" i="2"/>
  <c r="H39" i="2"/>
  <c r="H40" i="2"/>
  <c r="H41" i="2"/>
  <c r="H42" i="2"/>
  <c r="H43" i="2"/>
  <c r="H44" i="2"/>
  <c r="H45" i="2"/>
  <c r="E14" i="9" s="1"/>
  <c r="H46" i="2"/>
  <c r="E15" i="9" s="1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33" i="2"/>
  <c r="H34" i="2"/>
  <c r="H35" i="2"/>
  <c r="H8" i="2"/>
  <c r="E8" i="9" s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30" i="2"/>
  <c r="I31" i="2"/>
  <c r="I32" i="2"/>
  <c r="I36" i="2"/>
  <c r="I37" i="2"/>
  <c r="I23" i="2"/>
  <c r="I24" i="2"/>
  <c r="I25" i="2"/>
  <c r="I26" i="2"/>
  <c r="I27" i="2"/>
  <c r="I28" i="2"/>
  <c r="I29" i="2"/>
  <c r="I38" i="2"/>
  <c r="I39" i="2"/>
  <c r="I40" i="2"/>
  <c r="I41" i="2"/>
  <c r="I42" i="2"/>
  <c r="I43" i="2"/>
  <c r="I44" i="2"/>
  <c r="I45" i="2"/>
  <c r="F14" i="9" s="1"/>
  <c r="I46" i="2"/>
  <c r="F15" i="9" s="1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33" i="2"/>
  <c r="I34" i="2"/>
  <c r="I35" i="2"/>
  <c r="I8" i="2"/>
  <c r="F8" i="9" s="1"/>
  <c r="E7" i="3"/>
  <c r="C25" i="3"/>
  <c r="C23" i="3"/>
  <c r="C22" i="3"/>
  <c r="C21" i="3"/>
  <c r="C20" i="3"/>
  <c r="F18" i="9" l="1"/>
  <c r="F17" i="9"/>
  <c r="E12" i="9"/>
  <c r="J14" i="9"/>
  <c r="J12" i="9"/>
  <c r="K14" i="9"/>
  <c r="K12" i="9"/>
  <c r="F13" i="9"/>
  <c r="F11" i="9"/>
  <c r="F9" i="9"/>
  <c r="E18" i="9"/>
  <c r="E17" i="9"/>
  <c r="E13" i="9"/>
  <c r="E11" i="9"/>
  <c r="E9" i="9"/>
  <c r="J8" i="9"/>
  <c r="J15" i="9"/>
  <c r="J9" i="9"/>
  <c r="K15" i="9"/>
  <c r="K9" i="9"/>
  <c r="F12" i="9"/>
  <c r="F10" i="9"/>
  <c r="E10" i="9"/>
  <c r="J18" i="9"/>
  <c r="J17" i="9"/>
  <c r="J13" i="9"/>
  <c r="J11" i="9"/>
  <c r="J10" i="9"/>
  <c r="K18" i="9"/>
  <c r="K17" i="9"/>
  <c r="K13" i="9"/>
  <c r="K11" i="9"/>
  <c r="K10" i="9"/>
  <c r="E16" i="9"/>
  <c r="K16" i="9"/>
  <c r="F16" i="9"/>
  <c r="J16" i="9"/>
  <c r="M7" i="2"/>
  <c r="H7" i="2"/>
  <c r="C26" i="3"/>
  <c r="I9" i="9"/>
  <c r="I11" i="9"/>
  <c r="I12" i="9"/>
  <c r="I15" i="9"/>
  <c r="I18" i="9"/>
  <c r="I8" i="9"/>
  <c r="AL11" i="4"/>
  <c r="AO10" i="4"/>
  <c r="AO9" i="4"/>
  <c r="AO8" i="4"/>
  <c r="AO7" i="4"/>
  <c r="AO6" i="4"/>
  <c r="AO5" i="4"/>
  <c r="AO4" i="4"/>
  <c r="AO3" i="4"/>
  <c r="AE11" i="4"/>
  <c r="AH10" i="4"/>
  <c r="AH9" i="4"/>
  <c r="AH8" i="4"/>
  <c r="AH7" i="4"/>
  <c r="AH6" i="4"/>
  <c r="AH5" i="4"/>
  <c r="AH4" i="4"/>
  <c r="AH3" i="4"/>
  <c r="X11" i="4"/>
  <c r="AA10" i="4"/>
  <c r="AA9" i="4"/>
  <c r="AA8" i="4"/>
  <c r="AA7" i="4"/>
  <c r="AA6" i="4"/>
  <c r="AA5" i="4"/>
  <c r="AA4" i="4"/>
  <c r="AA3" i="4"/>
  <c r="Q11" i="4"/>
  <c r="T10" i="4"/>
  <c r="T9" i="4"/>
  <c r="T8" i="4"/>
  <c r="T7" i="4"/>
  <c r="T6" i="4"/>
  <c r="T5" i="4"/>
  <c r="T4" i="4"/>
  <c r="T3" i="4"/>
  <c r="M10" i="4"/>
  <c r="F10" i="4"/>
  <c r="J11" i="4"/>
  <c r="M9" i="4"/>
  <c r="M8" i="4"/>
  <c r="M7" i="4"/>
  <c r="M6" i="4"/>
  <c r="M5" i="4"/>
  <c r="M4" i="4"/>
  <c r="M3" i="4"/>
  <c r="C11" i="4"/>
  <c r="F9" i="4"/>
  <c r="F8" i="4"/>
  <c r="F7" i="4"/>
  <c r="F6" i="4"/>
  <c r="F5" i="4"/>
  <c r="F4" i="4"/>
  <c r="F3" i="4"/>
  <c r="C16" i="3"/>
  <c r="C8" i="3"/>
  <c r="F11" i="4" l="1"/>
  <c r="AA11" i="4"/>
  <c r="T11" i="4"/>
  <c r="AO11" i="4"/>
  <c r="E7" i="9"/>
  <c r="E3" i="9" s="1"/>
  <c r="E2" i="9" s="1"/>
  <c r="F7" i="9"/>
  <c r="F3" i="9" s="1"/>
  <c r="F2" i="9" s="1"/>
  <c r="I13" i="9"/>
  <c r="I14" i="9"/>
  <c r="J7" i="9"/>
  <c r="K7" i="9"/>
  <c r="I17" i="9"/>
  <c r="I10" i="9"/>
  <c r="E4" i="9"/>
  <c r="I16" i="9"/>
  <c r="H3" i="2"/>
  <c r="H2" i="2" s="1"/>
  <c r="H4" i="2"/>
  <c r="AH11" i="4"/>
  <c r="M11" i="4"/>
  <c r="L7" i="2"/>
  <c r="F4" i="9" l="1"/>
  <c r="I7" i="9"/>
  <c r="I4" i="9" s="1"/>
  <c r="L2" i="2"/>
  <c r="L4" i="2"/>
  <c r="L3" i="2"/>
  <c r="N7" i="2"/>
  <c r="I7" i="2"/>
  <c r="I2" i="9" l="1"/>
  <c r="I3" i="9"/>
  <c r="I3" i="2"/>
  <c r="I2" i="2" s="1"/>
  <c r="I4" i="2"/>
  <c r="B16" i="8" l="1"/>
  <c r="B15" i="8"/>
  <c r="B8" i="8"/>
  <c r="B7" i="8"/>
  <c r="B11" i="8"/>
  <c r="B10" i="8"/>
  <c r="B18" i="8"/>
  <c r="B13" i="8"/>
  <c r="B17" i="8"/>
  <c r="B12" i="8"/>
  <c r="B9" i="8"/>
  <c r="B19" i="8"/>
  <c r="B14" i="8"/>
  <c r="B6" i="8" l="1"/>
</calcChain>
</file>

<file path=xl/sharedStrings.xml><?xml version="1.0" encoding="utf-8"?>
<sst xmlns="http://schemas.openxmlformats.org/spreadsheetml/2006/main" count="603" uniqueCount="194">
  <si>
    <t>Klient:</t>
  </si>
  <si>
    <t>Beschreibung</t>
  </si>
  <si>
    <t>Putzmittelraum</t>
  </si>
  <si>
    <t>Gesamt</t>
  </si>
  <si>
    <t>Raucherraum</t>
  </si>
  <si>
    <t>Hinweise</t>
  </si>
  <si>
    <t>Poststelle</t>
  </si>
  <si>
    <t>Gebäudeleitstelle</t>
  </si>
  <si>
    <t>Sicherheitszentrale</t>
  </si>
  <si>
    <t>Gruppe</t>
  </si>
  <si>
    <t>Menge</t>
  </si>
  <si>
    <t>Rückzugsraum</t>
  </si>
  <si>
    <t>Meeting-Point</t>
  </si>
  <si>
    <t>Büro Support</t>
  </si>
  <si>
    <t>Kopierer/Druckerfläche</t>
  </si>
  <si>
    <t>Etagenverteiler</t>
  </si>
  <si>
    <t>Toilette</t>
  </si>
  <si>
    <t>Empfang</t>
  </si>
  <si>
    <t>Restaurant</t>
  </si>
  <si>
    <t>Speisebereich</t>
  </si>
  <si>
    <t>Ausgabebereich</t>
  </si>
  <si>
    <t>Eingangsbereich</t>
  </si>
  <si>
    <t>Küchenbereich</t>
  </si>
  <si>
    <t>Lagerbereich</t>
  </si>
  <si>
    <t>Bürobereich</t>
  </si>
  <si>
    <t>Sozialraumbereich</t>
  </si>
  <si>
    <t>Versorgung/Entsorgungsbereiche</t>
  </si>
  <si>
    <t>Cafeteriabereich</t>
  </si>
  <si>
    <t>Sozial</t>
  </si>
  <si>
    <t>Ruheraum</t>
  </si>
  <si>
    <t>Fitnessbereich</t>
  </si>
  <si>
    <t>Kindertagesstätte</t>
  </si>
  <si>
    <t>FM</t>
  </si>
  <si>
    <t>Anlieferung</t>
  </si>
  <si>
    <t>Hausanschlussraum</t>
  </si>
  <si>
    <t>Zentraler Serverraum</t>
  </si>
  <si>
    <t>Lager</t>
  </si>
  <si>
    <t>Aktenlager</t>
  </si>
  <si>
    <t>Büromöbellager</t>
  </si>
  <si>
    <t>Büromateriallager</t>
  </si>
  <si>
    <t>Reinigungsmaterial</t>
  </si>
  <si>
    <t>BMZ</t>
  </si>
  <si>
    <t>Lounge</t>
  </si>
  <si>
    <t>PKW-Parkplätze außen</t>
  </si>
  <si>
    <t>PKW-Halteplätze außen</t>
  </si>
  <si>
    <t>Fahrradstellplätze</t>
  </si>
  <si>
    <t>Einheit</t>
  </si>
  <si>
    <t>m²</t>
  </si>
  <si>
    <t>Stk.</t>
  </si>
  <si>
    <t>Einzel</t>
  </si>
  <si>
    <t>Projekt:</t>
  </si>
  <si>
    <t xml:space="preserve"> -</t>
  </si>
  <si>
    <t>nicht vorgesehen</t>
  </si>
  <si>
    <t>noch zu klären</t>
  </si>
  <si>
    <t>APL</t>
  </si>
  <si>
    <t>Parkplätze</t>
  </si>
  <si>
    <t xml:space="preserve">Varianten </t>
  </si>
  <si>
    <t xml:space="preserve">Anzahl </t>
  </si>
  <si>
    <t xml:space="preserve">Raumform </t>
  </si>
  <si>
    <t xml:space="preserve">IST </t>
  </si>
  <si>
    <t xml:space="preserve">GF </t>
  </si>
  <si>
    <t xml:space="preserve">GF-Sek  </t>
  </si>
  <si>
    <t xml:space="preserve">HAL </t>
  </si>
  <si>
    <t xml:space="preserve">AL </t>
  </si>
  <si>
    <t xml:space="preserve">Mitarbeiter </t>
  </si>
  <si>
    <t xml:space="preserve">BR </t>
  </si>
  <si>
    <t xml:space="preserve">SOLL -Reserve (25%) </t>
  </si>
  <si>
    <t>GF</t>
  </si>
  <si>
    <t xml:space="preserve">GF-Sek </t>
  </si>
  <si>
    <t>Summe</t>
  </si>
  <si>
    <t xml:space="preserve">Einzelfläche </t>
  </si>
  <si>
    <t xml:space="preserve">Summe </t>
  </si>
  <si>
    <t xml:space="preserve">Einzelbüro </t>
  </si>
  <si>
    <t xml:space="preserve">Teamfläche </t>
  </si>
  <si>
    <t>Prakti. / Azubi</t>
  </si>
  <si>
    <t xml:space="preserve">Gesamt </t>
  </si>
  <si>
    <t>Externe (inkl. Prüfer)</t>
  </si>
  <si>
    <t>Besprechung</t>
  </si>
  <si>
    <t>Ablage</t>
  </si>
  <si>
    <t>Toiletten</t>
  </si>
  <si>
    <t>Drucker/Kopierer</t>
  </si>
  <si>
    <t>Büroflächen (Soll inkl. Reserve)</t>
  </si>
  <si>
    <t>Sonderflächen auf Büroetagen</t>
  </si>
  <si>
    <t>Zentrale Sonderflächen</t>
  </si>
  <si>
    <t>Lagerflächen</t>
  </si>
  <si>
    <t>Zusammenfassung</t>
  </si>
  <si>
    <t>Einzelbüro</t>
  </si>
  <si>
    <t>Teamfläche</t>
  </si>
  <si>
    <t>Hausmeisterraum</t>
  </si>
  <si>
    <t>Handwerkerraum</t>
  </si>
  <si>
    <t xml:space="preserve">Einzelbüro (ca. 40 m²) </t>
  </si>
  <si>
    <t xml:space="preserve">Einzelbüro (ca. 25 m²) </t>
  </si>
  <si>
    <t xml:space="preserve">Einzelbüro (ca. 17 m²) </t>
  </si>
  <si>
    <t xml:space="preserve">Kleinraum (ca. 10-15 m² / Arbeitsplatz) </t>
  </si>
  <si>
    <t>Flächenermittlung Soll (Basis NF nach DIN 277) Übersicht</t>
  </si>
  <si>
    <t>Zone</t>
  </si>
  <si>
    <t>nicht öffentlich</t>
  </si>
  <si>
    <t>öffentlich</t>
  </si>
  <si>
    <t>gesichert ?</t>
  </si>
  <si>
    <t>öffentlich ?</t>
  </si>
  <si>
    <t>Kraftradplätze</t>
  </si>
  <si>
    <t>gesichert</t>
  </si>
  <si>
    <t>BR</t>
  </si>
  <si>
    <t>bis zu 20 Plätze</t>
  </si>
  <si>
    <t>IT-Lager / IT-Werkstatt</t>
  </si>
  <si>
    <t>Terrassenbereich</t>
  </si>
  <si>
    <t>mit IT Klären</t>
  </si>
  <si>
    <t>Videokonferenz</t>
  </si>
  <si>
    <t>IT</t>
  </si>
  <si>
    <t>vom Architekten nach Bedarf vorzusehen</t>
  </si>
  <si>
    <t>kein gesonderter Raum; die Konferenzräume sind mit Videokonferenz auszustatten</t>
  </si>
  <si>
    <t>IST + Soll</t>
  </si>
  <si>
    <t>Kleinraum</t>
  </si>
  <si>
    <t>Bürofläche</t>
  </si>
  <si>
    <t>Bürosonderfläche</t>
  </si>
  <si>
    <t>Zentral FM</t>
  </si>
  <si>
    <t>Zentral Konferenz</t>
  </si>
  <si>
    <t>Zentral Labor</t>
  </si>
  <si>
    <t>Zentral Lager</t>
  </si>
  <si>
    <t>Zentral Außen</t>
  </si>
  <si>
    <t>Zentral Restaurant</t>
  </si>
  <si>
    <t>Zentral Sozial</t>
  </si>
  <si>
    <t>Zentral IT</t>
  </si>
  <si>
    <t>Zentral Marke</t>
  </si>
  <si>
    <t>Zentral Empfang</t>
  </si>
  <si>
    <t>NF</t>
  </si>
  <si>
    <t>nicht vorgesehen im Gebäude</t>
  </si>
  <si>
    <t>Arztraum/Sanitätsraum</t>
  </si>
  <si>
    <t>Duschen und Umkleiden Fahrrad</t>
  </si>
  <si>
    <t>Konferenzraum klein (10 Plätze)</t>
  </si>
  <si>
    <t>Konferenzraum mittel (20 Plätze)</t>
  </si>
  <si>
    <t>Konferenzraum groß (40 Plätze)</t>
  </si>
  <si>
    <t>Standardarbeitsplätze</t>
  </si>
  <si>
    <t>Einzelbüros</t>
  </si>
  <si>
    <t>Teeküche dezentral</t>
  </si>
  <si>
    <t>nicht buchbar; ca. 1 pro 15 AP</t>
  </si>
  <si>
    <t>ca. 1 pro 50 AP</t>
  </si>
  <si>
    <t>Showroom</t>
  </si>
  <si>
    <t>Sales und Marketing</t>
  </si>
  <si>
    <t>soll in Nachbarschaft sein</t>
  </si>
  <si>
    <t>inkl. Telefonzentrale mit Wartebereich</t>
  </si>
  <si>
    <t>Marketing Lager</t>
  </si>
  <si>
    <t>im Keller</t>
  </si>
  <si>
    <t>Lage</t>
  </si>
  <si>
    <t>Oberirdisch</t>
  </si>
  <si>
    <t>Unterirdisch</t>
  </si>
  <si>
    <t>PKW-Plätze</t>
  </si>
  <si>
    <t>Sonst. Plätze</t>
  </si>
  <si>
    <t>Stk. PKW</t>
  </si>
  <si>
    <t>Flächenermittlung Soll (Basis NF nach DIN 277)</t>
  </si>
  <si>
    <t>GIF</t>
  </si>
  <si>
    <t>BGF</t>
  </si>
  <si>
    <t>Flächenhochrechnung von NF auf GIF bzw. BGF</t>
  </si>
  <si>
    <t>Größe noch zu prüfen</t>
  </si>
  <si>
    <t>Größe noch zu prüfen; derzeit in Rollregal</t>
  </si>
  <si>
    <t>kann im Keller oder auf den Etagen sein; gebäudeabhängig</t>
  </si>
  <si>
    <t>gebäudeabhängig; ist bei Test-Fit zu prüfen</t>
  </si>
  <si>
    <t>gebäudeabhängig</t>
  </si>
  <si>
    <t>m²/AP</t>
  </si>
  <si>
    <t>Besprechungsraum mittel 
(6-8 Personen)</t>
  </si>
  <si>
    <t>Konferenz Gästeküche</t>
  </si>
  <si>
    <t>Konferenz Möbellager</t>
  </si>
  <si>
    <t>Flächenermittlung Summary</t>
  </si>
  <si>
    <t>Bemerkungen</t>
  </si>
  <si>
    <t>Parken PKW</t>
  </si>
  <si>
    <t>Parken Fahrrad</t>
  </si>
  <si>
    <t>Parken Kraftrad</t>
  </si>
  <si>
    <t>Ober-/
Unterirdisch</t>
  </si>
  <si>
    <t>Büro Zentral</t>
  </si>
  <si>
    <t>Büro AP</t>
  </si>
  <si>
    <t>erstellt durch:</t>
  </si>
  <si>
    <t>in Standard-Ap inkludiert</t>
  </si>
  <si>
    <t>Büromaterial; ggf. auch in Keller</t>
  </si>
  <si>
    <t>am Gebäude zu prüfen</t>
  </si>
  <si>
    <t>Testraum Server</t>
  </si>
  <si>
    <t>Sicherheitsraum Ingenico GmbH</t>
  </si>
  <si>
    <t>inkl. Schleuse</t>
  </si>
  <si>
    <t>Sicherheitsraum Easycash (Rhenus)</t>
  </si>
  <si>
    <t>inkl. Telefonzentrale</t>
  </si>
  <si>
    <t>schon bei Hausmeister berücksichtigt</t>
  </si>
  <si>
    <t>nur Besucher</t>
  </si>
  <si>
    <t>in Zusammenhang mit ÖPN zu prüfen</t>
  </si>
  <si>
    <t>PKW-Parkplätze</t>
  </si>
  <si>
    <t>Mustermann</t>
  </si>
  <si>
    <t>Musterdorf</t>
  </si>
  <si>
    <t>Sicherheitszone</t>
  </si>
  <si>
    <t>Belichtung</t>
  </si>
  <si>
    <t>nur gelbe Felder sind zu befüllen</t>
  </si>
  <si>
    <t xml:space="preserve">  m²/AP</t>
  </si>
  <si>
    <t>Call-Center-Plätze</t>
  </si>
  <si>
    <t>Rückzugsraum / Besprechung klein 
(2-3 Personen)</t>
  </si>
  <si>
    <t>buchbar; ca. 1 pro 20 AP</t>
  </si>
  <si>
    <t>nicht buchbar; ca. 1 pro 12 AP</t>
  </si>
  <si>
    <t>ggf. teilbar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</si>
</sst>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²&quot;"/>
    <numFmt numFmtId="167" formatCode="_-* #,##0.00\ _€_-;\-* #,##0.00\ _€_-;_-* &quot;-&quot;\ _€_-;_-@_-"/>
    <numFmt numFmtId="168" formatCode="_-* #,##0.0\ _€_-;\-* #,##0.0\ _€_-;_-* &quot;-&quot;??\ _€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indexed="64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thin">
        <color indexed="64"/>
      </bottom>
      <diagonal/>
    </border>
    <border>
      <left style="medium">
        <color rgb="FFFFFFFF"/>
      </left>
      <right/>
      <top style="thick">
        <color rgb="FFFFFFFF"/>
      </top>
      <bottom style="thin">
        <color indexed="64"/>
      </bottom>
      <diagonal/>
    </border>
    <border>
      <left/>
      <right/>
      <top style="thick">
        <color rgb="FFFFFFFF"/>
      </top>
      <bottom style="thin">
        <color indexed="64"/>
      </bottom>
      <diagonal/>
    </border>
    <border>
      <left/>
      <right style="medium">
        <color rgb="FFFFFFFF"/>
      </right>
      <top style="thick">
        <color rgb="FFFFFFFF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n">
        <color indexed="64"/>
      </bottom>
      <diagonal/>
    </border>
    <border>
      <left/>
      <right/>
      <top style="medium">
        <color rgb="FFFFFFFF"/>
      </top>
      <bottom style="thin">
        <color indexed="64"/>
      </bottom>
      <diagonal/>
    </border>
    <border>
      <left/>
      <right style="medium">
        <color rgb="FFFFFFFF"/>
      </right>
      <top style="medium">
        <color rgb="FFFFFFFF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 style="double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double">
        <color indexed="64"/>
      </bottom>
      <diagonal/>
    </border>
    <border>
      <left/>
      <right style="medium">
        <color rgb="FFFFFFFF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165" fontId="0" fillId="0" borderId="0" xfId="1" applyFont="1" applyAlignment="1">
      <alignment horizontal="right" vertical="center"/>
    </xf>
    <xf numFmtId="165" fontId="1" fillId="2" borderId="1" xfId="1" applyFont="1" applyFill="1" applyBorder="1" applyAlignment="1">
      <alignment horizontal="right" vertical="center"/>
    </xf>
    <xf numFmtId="165" fontId="2" fillId="0" borderId="1" xfId="1" applyFont="1" applyBorder="1" applyAlignment="1">
      <alignment horizontal="right" vertical="center"/>
    </xf>
    <xf numFmtId="165" fontId="0" fillId="0" borderId="0" xfId="1" applyFont="1" applyAlignment="1">
      <alignment horizontal="center" vertical="center"/>
    </xf>
    <xf numFmtId="165" fontId="1" fillId="2" borderId="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top" wrapText="1" readingOrder="1"/>
    </xf>
    <xf numFmtId="0" fontId="5" fillId="3" borderId="2" xfId="0" applyFont="1" applyFill="1" applyBorder="1" applyAlignment="1">
      <alignment horizontal="left" vertical="top" wrapText="1" readingOrder="1"/>
    </xf>
    <xf numFmtId="0" fontId="0" fillId="0" borderId="0" xfId="0" applyFont="1"/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6" xfId="0" applyFont="1" applyBorder="1" applyAlignment="1">
      <alignment horizontal="left" vertical="top" wrapText="1" readingOrder="1"/>
    </xf>
    <xf numFmtId="0" fontId="7" fillId="0" borderId="6" xfId="0" applyFont="1" applyBorder="1" applyAlignment="1">
      <alignment horizontal="center" vertical="top" wrapText="1" readingOrder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7" xfId="0" applyFont="1" applyBorder="1" applyAlignment="1">
      <alignment horizontal="left" vertical="top" wrapText="1" readingOrder="1"/>
    </xf>
    <xf numFmtId="0" fontId="7" fillId="0" borderId="7" xfId="0" applyFont="1" applyBorder="1" applyAlignment="1">
      <alignment horizontal="center" vertical="top" wrapText="1" readingOrder="1"/>
    </xf>
    <xf numFmtId="0" fontId="7" fillId="0" borderId="8" xfId="0" applyFont="1" applyBorder="1" applyAlignment="1">
      <alignment vertical="top" wrapText="1"/>
    </xf>
    <xf numFmtId="0" fontId="7" fillId="0" borderId="9" xfId="0" applyFont="1" applyBorder="1" applyAlignment="1">
      <alignment horizontal="left" vertical="top" wrapText="1" readingOrder="1"/>
    </xf>
    <xf numFmtId="0" fontId="7" fillId="0" borderId="10" xfId="0" applyFont="1" applyBorder="1" applyAlignment="1">
      <alignment horizontal="center" vertical="top" wrapText="1" readingOrder="1"/>
    </xf>
    <xf numFmtId="0" fontId="7" fillId="0" borderId="11" xfId="0" applyFont="1" applyBorder="1" applyAlignment="1">
      <alignment horizontal="left" vertical="top" wrapText="1" readingOrder="1"/>
    </xf>
    <xf numFmtId="0" fontId="7" fillId="0" borderId="14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 readingOrder="1"/>
    </xf>
    <xf numFmtId="0" fontId="6" fillId="0" borderId="13" xfId="0" applyFont="1" applyBorder="1" applyAlignment="1">
      <alignment horizontal="center" vertical="top" wrapText="1" readingOrder="1"/>
    </xf>
    <xf numFmtId="0" fontId="6" fillId="0" borderId="6" xfId="0" applyFont="1" applyBorder="1" applyAlignment="1">
      <alignment horizontal="left" vertical="top" wrapText="1" readingOrder="1"/>
    </xf>
    <xf numFmtId="0" fontId="1" fillId="0" borderId="0" xfId="0" applyFont="1"/>
    <xf numFmtId="0" fontId="5" fillId="3" borderId="2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left" vertical="center" wrapText="1" readingOrder="1"/>
    </xf>
    <xf numFmtId="166" fontId="5" fillId="3" borderId="2" xfId="0" applyNumberFormat="1" applyFont="1" applyFill="1" applyBorder="1" applyAlignment="1">
      <alignment horizontal="right" vertical="center" wrapText="1" readingOrder="1"/>
    </xf>
    <xf numFmtId="0" fontId="0" fillId="0" borderId="0" xfId="0" applyFont="1" applyAlignment="1">
      <alignment vertical="center" readingOrder="1"/>
    </xf>
    <xf numFmtId="0" fontId="7" fillId="0" borderId="14" xfId="0" applyFont="1" applyBorder="1" applyAlignment="1">
      <alignment vertical="center" wrapText="1" readingOrder="1"/>
    </xf>
    <xf numFmtId="166" fontId="7" fillId="0" borderId="14" xfId="0" applyNumberFormat="1" applyFont="1" applyBorder="1" applyAlignment="1">
      <alignment horizontal="right" vertical="center" wrapText="1" readingOrder="1"/>
    </xf>
    <xf numFmtId="0" fontId="7" fillId="0" borderId="7" xfId="0" applyFont="1" applyBorder="1" applyAlignment="1">
      <alignment vertical="center" wrapText="1" readingOrder="1"/>
    </xf>
    <xf numFmtId="0" fontId="7" fillId="0" borderId="7" xfId="0" applyFont="1" applyBorder="1" applyAlignment="1">
      <alignment horizontal="left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166" fontId="7" fillId="0" borderId="7" xfId="0" applyNumberFormat="1" applyFont="1" applyBorder="1" applyAlignment="1">
      <alignment horizontal="right" vertical="center" wrapText="1" readingOrder="1"/>
    </xf>
    <xf numFmtId="0" fontId="7" fillId="0" borderId="5" xfId="0" applyFont="1" applyBorder="1" applyAlignment="1">
      <alignment vertical="center" wrapText="1" readingOrder="1"/>
    </xf>
    <xf numFmtId="0" fontId="7" fillId="0" borderId="5" xfId="0" applyFont="1" applyBorder="1" applyAlignment="1">
      <alignment horizontal="left"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166" fontId="7" fillId="0" borderId="5" xfId="0" applyNumberFormat="1" applyFont="1" applyBorder="1" applyAlignment="1">
      <alignment horizontal="right" vertical="center" wrapText="1" readingOrder="1"/>
    </xf>
    <xf numFmtId="0" fontId="7" fillId="0" borderId="11" xfId="0" applyFont="1" applyBorder="1" applyAlignment="1">
      <alignment vertical="center" wrapText="1" readingOrder="1"/>
    </xf>
    <xf numFmtId="0" fontId="7" fillId="0" borderId="12" xfId="0" applyFont="1" applyBorder="1" applyAlignment="1">
      <alignment horizontal="left" vertical="center" wrapText="1" readingOrder="1"/>
    </xf>
    <xf numFmtId="0" fontId="7" fillId="0" borderId="12" xfId="0" applyFont="1" applyBorder="1" applyAlignment="1">
      <alignment horizontal="center" vertical="center" wrapText="1" readingOrder="1"/>
    </xf>
    <xf numFmtId="166" fontId="7" fillId="0" borderId="12" xfId="0" applyNumberFormat="1" applyFont="1" applyBorder="1" applyAlignment="1">
      <alignment horizontal="right" vertical="center" wrapText="1" readingOrder="1"/>
    </xf>
    <xf numFmtId="166" fontId="0" fillId="0" borderId="0" xfId="0" applyNumberFormat="1" applyFont="1" applyAlignment="1">
      <alignment vertical="center" readingOrder="1"/>
    </xf>
    <xf numFmtId="0" fontId="7" fillId="0" borderId="22" xfId="0" applyFont="1" applyBorder="1" applyAlignment="1">
      <alignment vertical="center" wrapText="1" readingOrder="1"/>
    </xf>
    <xf numFmtId="0" fontId="6" fillId="0" borderId="21" xfId="0" applyFont="1" applyBorder="1" applyAlignment="1">
      <alignment horizontal="left" vertical="center" wrapText="1" readingOrder="1"/>
    </xf>
    <xf numFmtId="0" fontId="6" fillId="0" borderId="21" xfId="0" applyFont="1" applyBorder="1" applyAlignment="1">
      <alignment horizontal="center" vertical="center" wrapText="1" readingOrder="1"/>
    </xf>
    <xf numFmtId="0" fontId="6" fillId="0" borderId="21" xfId="0" applyFont="1" applyBorder="1" applyAlignment="1">
      <alignment vertical="center" wrapText="1" readingOrder="1"/>
    </xf>
    <xf numFmtId="166" fontId="6" fillId="0" borderId="21" xfId="0" applyNumberFormat="1" applyFont="1" applyBorder="1" applyAlignment="1">
      <alignment horizontal="right" vertical="center" wrapText="1" readingOrder="1"/>
    </xf>
    <xf numFmtId="0" fontId="0" fillId="0" borderId="24" xfId="0" applyFont="1" applyBorder="1"/>
    <xf numFmtId="0" fontId="6" fillId="0" borderId="24" xfId="0" applyFont="1" applyBorder="1" applyAlignment="1">
      <alignment horizontal="left" vertical="top" wrapText="1" readingOrder="1"/>
    </xf>
    <xf numFmtId="0" fontId="6" fillId="0" borderId="23" xfId="0" applyFont="1" applyBorder="1" applyAlignment="1">
      <alignment horizontal="center" vertical="top" wrapText="1" readingOrder="1"/>
    </xf>
    <xf numFmtId="0" fontId="6" fillId="0" borderId="21" xfId="0" applyFont="1" applyBorder="1" applyAlignment="1">
      <alignment horizontal="left" vertical="top" wrapText="1" readingOrder="1"/>
    </xf>
    <xf numFmtId="0" fontId="7" fillId="0" borderId="6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6" xfId="0" applyFont="1" applyBorder="1" applyAlignment="1">
      <alignment vertical="top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5" fontId="0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5" fontId="0" fillId="4" borderId="1" xfId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165" fontId="2" fillId="0" borderId="0" xfId="1" applyFont="1" applyAlignment="1">
      <alignment horizontal="left" vertical="center"/>
    </xf>
    <xf numFmtId="164" fontId="0" fillId="0" borderId="0" xfId="1" applyNumberFormat="1" applyFont="1" applyAlignment="1">
      <alignment horizontal="right" vertical="center"/>
    </xf>
    <xf numFmtId="164" fontId="0" fillId="4" borderId="1" xfId="1" applyNumberFormat="1" applyFont="1" applyFill="1" applyBorder="1" applyAlignment="1">
      <alignment horizontal="right" vertical="center"/>
    </xf>
    <xf numFmtId="164" fontId="1" fillId="2" borderId="1" xfId="1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164" fontId="2" fillId="0" borderId="0" xfId="1" applyNumberFormat="1" applyFont="1" applyAlignment="1">
      <alignment horizontal="left" vertical="center"/>
    </xf>
    <xf numFmtId="164" fontId="0" fillId="0" borderId="0" xfId="0" applyNumberFormat="1"/>
    <xf numFmtId="164" fontId="0" fillId="0" borderId="0" xfId="0" applyNumberFormat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167" fontId="0" fillId="4" borderId="1" xfId="1" applyNumberFormat="1" applyFont="1" applyFill="1" applyBorder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0" fontId="7" fillId="0" borderId="6" xfId="0" applyFont="1" applyBorder="1" applyAlignment="1">
      <alignment vertical="top" wrapText="1"/>
    </xf>
    <xf numFmtId="0" fontId="5" fillId="3" borderId="3" xfId="0" applyFont="1" applyFill="1" applyBorder="1" applyAlignment="1">
      <alignment horizontal="left" vertical="top" wrapText="1" readingOrder="1"/>
    </xf>
    <xf numFmtId="0" fontId="5" fillId="3" borderId="4" xfId="0" applyFont="1" applyFill="1" applyBorder="1" applyAlignment="1">
      <alignment horizontal="left" vertical="top" wrapText="1" readingOrder="1"/>
    </xf>
    <xf numFmtId="0" fontId="6" fillId="0" borderId="15" xfId="0" applyFont="1" applyBorder="1" applyAlignment="1">
      <alignment horizontal="left" vertical="top" wrapText="1" readingOrder="1"/>
    </xf>
    <xf numFmtId="0" fontId="6" fillId="0" borderId="16" xfId="0" applyFont="1" applyBorder="1" applyAlignment="1">
      <alignment horizontal="left" vertical="top" wrapText="1" readingOrder="1"/>
    </xf>
    <xf numFmtId="0" fontId="6" fillId="0" borderId="17" xfId="0" applyFont="1" applyBorder="1" applyAlignment="1">
      <alignment horizontal="left" vertical="top" wrapText="1" readingOrder="1"/>
    </xf>
    <xf numFmtId="0" fontId="6" fillId="0" borderId="18" xfId="0" applyFont="1" applyBorder="1" applyAlignment="1">
      <alignment horizontal="left" vertical="top" wrapText="1" readingOrder="1"/>
    </xf>
    <xf numFmtId="0" fontId="6" fillId="0" borderId="19" xfId="0" applyFont="1" applyBorder="1" applyAlignment="1">
      <alignment horizontal="left" vertical="top" wrapText="1" readingOrder="1"/>
    </xf>
    <xf numFmtId="0" fontId="6" fillId="0" borderId="20" xfId="0" applyFont="1" applyBorder="1" applyAlignment="1">
      <alignment horizontal="left" vertical="top" wrapText="1" readingOrder="1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4" fontId="0" fillId="0" borderId="26" xfId="0" applyNumberFormat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 wrapText="1" readingOrder="1"/>
    </xf>
    <xf numFmtId="0" fontId="5" fillId="3" borderId="4" xfId="0" applyFont="1" applyFill="1" applyBorder="1" applyAlignment="1">
      <alignment horizontal="left" vertical="center" wrapText="1" readingOrder="1"/>
    </xf>
    <xf numFmtId="0" fontId="6" fillId="0" borderId="15" xfId="0" applyFont="1" applyBorder="1" applyAlignment="1">
      <alignment horizontal="left" vertical="center" wrapText="1" readingOrder="1"/>
    </xf>
    <xf numFmtId="0" fontId="6" fillId="0" borderId="16" xfId="0" applyFont="1" applyBorder="1" applyAlignment="1">
      <alignment horizontal="left" vertical="center" wrapText="1" readingOrder="1"/>
    </xf>
    <xf numFmtId="0" fontId="6" fillId="0" borderId="17" xfId="0" applyFont="1" applyBorder="1" applyAlignment="1">
      <alignment horizontal="left" vertical="center" wrapText="1" readingOrder="1"/>
    </xf>
    <xf numFmtId="0" fontId="8" fillId="5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168" fontId="8" fillId="5" borderId="1" xfId="1" applyNumberFormat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right" vertical="center"/>
    </xf>
    <xf numFmtId="165" fontId="8" fillId="5" borderId="1" xfId="1" applyFont="1" applyFill="1" applyBorder="1" applyAlignment="1">
      <alignment horizontal="center" vertical="center"/>
    </xf>
    <xf numFmtId="168" fontId="8" fillId="5" borderId="1" xfId="0" applyNumberFormat="1" applyFon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47625</xdr:rowOff>
    </xdr:from>
    <xdr:to>
      <xdr:col>4</xdr:col>
      <xdr:colOff>9148</xdr:colOff>
      <xdr:row>3</xdr:row>
      <xdr:rowOff>72278</xdr:rowOff>
    </xdr:to>
    <xdr:pic>
      <xdr:nvPicPr>
        <xdr:cNvPr id="2" name="Grafik 1" descr="AOS Studley klein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10850" y="47625"/>
          <a:ext cx="1104523" cy="672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workbookViewId="0">
      <selection activeCell="C26" sqref="C26"/>
    </sheetView>
  </sheetViews>
  <sheetFormatPr baseColWidth="10" defaultColWidth="11.453125" defaultRowHeight="14.5" x14ac:dyDescent="0.35"/>
  <cols>
    <col min="1" max="1" width="3.7265625" style="19" customWidth="1"/>
    <col min="2" max="2" width="21.26953125" style="19" customWidth="1"/>
    <col min="3" max="3" width="15.453125" style="19" customWidth="1"/>
    <col min="4" max="4" width="39.453125" style="19" customWidth="1"/>
    <col min="5" max="5" width="11.453125" style="70"/>
    <col min="6" max="16384" width="11.453125" style="19"/>
  </cols>
  <sheetData>
    <row r="1" spans="1:10" ht="15" thickBot="1" x14ac:dyDescent="0.4">
      <c r="A1" s="92" t="s">
        <v>56</v>
      </c>
      <c r="B1" s="93"/>
      <c r="C1" s="17" t="s">
        <v>57</v>
      </c>
      <c r="D1" s="18" t="s">
        <v>58</v>
      </c>
      <c r="E1" s="69"/>
    </row>
    <row r="2" spans="1:10" ht="15" thickTop="1" x14ac:dyDescent="0.35">
      <c r="A2" s="94" t="s">
        <v>59</v>
      </c>
      <c r="B2" s="95"/>
      <c r="C2" s="96"/>
      <c r="D2" s="33"/>
    </row>
    <row r="3" spans="1:10" ht="15" thickBot="1" x14ac:dyDescent="0.4">
      <c r="A3" s="26"/>
      <c r="B3" s="27" t="s">
        <v>60</v>
      </c>
      <c r="C3" s="28">
        <v>5</v>
      </c>
      <c r="D3" s="27" t="s">
        <v>90</v>
      </c>
    </row>
    <row r="4" spans="1:10" ht="15" thickBot="1" x14ac:dyDescent="0.4">
      <c r="A4" s="20"/>
      <c r="B4" s="21" t="s">
        <v>61</v>
      </c>
      <c r="C4" s="22">
        <v>6</v>
      </c>
      <c r="D4" s="21" t="s">
        <v>92</v>
      </c>
    </row>
    <row r="5" spans="1:10" ht="15" thickBot="1" x14ac:dyDescent="0.4">
      <c r="A5" s="20"/>
      <c r="B5" s="21" t="s">
        <v>62</v>
      </c>
      <c r="C5" s="22">
        <v>14</v>
      </c>
      <c r="D5" s="21" t="s">
        <v>91</v>
      </c>
    </row>
    <row r="6" spans="1:10" ht="15" thickBot="1" x14ac:dyDescent="0.4">
      <c r="A6" s="20"/>
      <c r="B6" s="21" t="s">
        <v>63</v>
      </c>
      <c r="C6" s="22">
        <v>35</v>
      </c>
      <c r="D6" s="21" t="s">
        <v>92</v>
      </c>
    </row>
    <row r="7" spans="1:10" ht="15" thickBot="1" x14ac:dyDescent="0.4">
      <c r="A7" s="20"/>
      <c r="B7" s="21" t="s">
        <v>64</v>
      </c>
      <c r="C7" s="22">
        <v>212</v>
      </c>
      <c r="D7" s="21" t="s">
        <v>93</v>
      </c>
      <c r="E7" s="70">
        <f>C7*0.25</f>
        <v>53</v>
      </c>
      <c r="J7" s="19">
        <v>194</v>
      </c>
    </row>
    <row r="8" spans="1:10" s="39" customFormat="1" ht="15" thickBot="1" x14ac:dyDescent="0.4">
      <c r="A8" s="35"/>
      <c r="B8" s="36" t="s">
        <v>69</v>
      </c>
      <c r="C8" s="37">
        <f>SUM(C3:C7)</f>
        <v>272</v>
      </c>
      <c r="D8" s="38"/>
      <c r="E8" s="71"/>
    </row>
    <row r="9" spans="1:10" ht="15" thickBot="1" x14ac:dyDescent="0.4">
      <c r="A9" s="29"/>
      <c r="B9" s="30"/>
      <c r="C9" s="31"/>
      <c r="D9" s="32"/>
    </row>
    <row r="10" spans="1:10" x14ac:dyDescent="0.35">
      <c r="A10" s="97" t="s">
        <v>66</v>
      </c>
      <c r="B10" s="98"/>
      <c r="C10" s="99"/>
      <c r="D10" s="34"/>
    </row>
    <row r="11" spans="1:10" x14ac:dyDescent="0.35">
      <c r="A11" s="91"/>
      <c r="B11" s="23" t="s">
        <v>67</v>
      </c>
      <c r="C11" s="24">
        <v>0</v>
      </c>
      <c r="D11" s="25" t="s">
        <v>86</v>
      </c>
      <c r="E11" s="69"/>
    </row>
    <row r="12" spans="1:10" x14ac:dyDescent="0.35">
      <c r="A12" s="91"/>
      <c r="B12" s="23" t="s">
        <v>68</v>
      </c>
      <c r="C12" s="24">
        <v>0</v>
      </c>
      <c r="D12" s="68" t="s">
        <v>86</v>
      </c>
      <c r="E12" s="69"/>
    </row>
    <row r="13" spans="1:10" x14ac:dyDescent="0.35">
      <c r="A13" s="25"/>
      <c r="B13" s="23" t="s">
        <v>62</v>
      </c>
      <c r="C13" s="24">
        <v>2</v>
      </c>
      <c r="D13" s="25" t="s">
        <v>86</v>
      </c>
    </row>
    <row r="14" spans="1:10" x14ac:dyDescent="0.35">
      <c r="A14" s="25"/>
      <c r="B14" s="23" t="s">
        <v>63</v>
      </c>
      <c r="C14" s="24">
        <v>10</v>
      </c>
      <c r="D14" s="25" t="s">
        <v>86</v>
      </c>
    </row>
    <row r="15" spans="1:10" x14ac:dyDescent="0.35">
      <c r="A15" s="25"/>
      <c r="B15" s="23" t="s">
        <v>64</v>
      </c>
      <c r="C15" s="24">
        <v>53</v>
      </c>
      <c r="D15" s="25" t="s">
        <v>87</v>
      </c>
    </row>
    <row r="16" spans="1:10" ht="15" thickBot="1" x14ac:dyDescent="0.4">
      <c r="A16" s="64"/>
      <c r="B16" s="65" t="s">
        <v>69</v>
      </c>
      <c r="C16" s="66">
        <f>SUM(C10:C15)</f>
        <v>65</v>
      </c>
      <c r="D16" s="67"/>
    </row>
    <row r="17" spans="1:5" ht="15" thickTop="1" x14ac:dyDescent="0.35"/>
    <row r="18" spans="1:5" ht="15" thickBot="1" x14ac:dyDescent="0.4"/>
    <row r="19" spans="1:5" x14ac:dyDescent="0.35">
      <c r="A19" s="97" t="s">
        <v>111</v>
      </c>
      <c r="B19" s="98"/>
      <c r="C19" s="99"/>
      <c r="D19" s="34"/>
    </row>
    <row r="20" spans="1:5" x14ac:dyDescent="0.35">
      <c r="A20" s="91"/>
      <c r="B20" s="23" t="s">
        <v>67</v>
      </c>
      <c r="C20" s="24">
        <f>C3+C11</f>
        <v>5</v>
      </c>
      <c r="D20" s="72" t="s">
        <v>86</v>
      </c>
      <c r="E20" s="69"/>
    </row>
    <row r="21" spans="1:5" x14ac:dyDescent="0.35">
      <c r="A21" s="91"/>
      <c r="B21" s="23" t="s">
        <v>68</v>
      </c>
      <c r="C21" s="24">
        <f>C4+C12</f>
        <v>6</v>
      </c>
      <c r="D21" s="72" t="s">
        <v>86</v>
      </c>
      <c r="E21" s="69"/>
    </row>
    <row r="22" spans="1:5" x14ac:dyDescent="0.35">
      <c r="A22" s="72"/>
      <c r="B22" s="23" t="s">
        <v>62</v>
      </c>
      <c r="C22" s="24">
        <f>C5+C13</f>
        <v>16</v>
      </c>
      <c r="D22" s="72" t="s">
        <v>86</v>
      </c>
    </row>
    <row r="23" spans="1:5" x14ac:dyDescent="0.35">
      <c r="A23" s="72"/>
      <c r="B23" s="23" t="s">
        <v>63</v>
      </c>
      <c r="C23" s="24">
        <f>C6+C14</f>
        <v>45</v>
      </c>
      <c r="D23" s="72" t="s">
        <v>86</v>
      </c>
    </row>
    <row r="24" spans="1:5" x14ac:dyDescent="0.35">
      <c r="A24" s="72"/>
      <c r="B24" s="23" t="s">
        <v>102</v>
      </c>
      <c r="C24" s="24">
        <v>3</v>
      </c>
      <c r="D24" s="72" t="s">
        <v>112</v>
      </c>
    </row>
    <row r="25" spans="1:5" x14ac:dyDescent="0.35">
      <c r="A25" s="72"/>
      <c r="B25" s="23" t="s">
        <v>64</v>
      </c>
      <c r="C25" s="24">
        <f>C7+C15-C24</f>
        <v>262</v>
      </c>
      <c r="D25" s="72" t="s">
        <v>87</v>
      </c>
    </row>
    <row r="26" spans="1:5" ht="15" thickBot="1" x14ac:dyDescent="0.4">
      <c r="A26" s="64"/>
      <c r="B26" s="65" t="s">
        <v>69</v>
      </c>
      <c r="C26" s="66">
        <f>SUM(C19:C25)</f>
        <v>337</v>
      </c>
      <c r="D26" s="67"/>
    </row>
    <row r="27" spans="1:5" ht="15" thickTop="1" x14ac:dyDescent="0.35"/>
  </sheetData>
  <mergeCells count="6">
    <mergeCell ref="A20:A21"/>
    <mergeCell ref="A1:B1"/>
    <mergeCell ref="A2:C2"/>
    <mergeCell ref="A10:C10"/>
    <mergeCell ref="A11:A12"/>
    <mergeCell ref="A19:C1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7"/>
  <sheetViews>
    <sheetView showGridLines="0" tabSelected="1" zoomScale="90" zoomScaleNormal="90" workbookViewId="0">
      <pane ySplit="7" topLeftCell="A8" activePane="bottomLeft" state="frozenSplit"/>
      <selection pane="bottomLeft" activeCell="E30" sqref="E30"/>
    </sheetView>
  </sheetViews>
  <sheetFormatPr baseColWidth="10" defaultRowHeight="14.5" x14ac:dyDescent="0.35"/>
  <cols>
    <col min="1" max="1" width="19" style="1" customWidth="1"/>
    <col min="2" max="2" width="8.7265625" style="2" customWidth="1"/>
    <col min="3" max="3" width="26.7265625" style="6" customWidth="1"/>
    <col min="4" max="4" width="11.1796875" style="2" customWidth="1"/>
    <col min="5" max="5" width="35.81640625" style="6" customWidth="1"/>
    <col min="6" max="6" width="14.453125" style="8" customWidth="1"/>
    <col min="7" max="7" width="10.7265625" style="15" customWidth="1"/>
    <col min="8" max="9" width="12.26953125" style="81" customWidth="1"/>
    <col min="10" max="10" width="9.7265625" style="1" customWidth="1"/>
    <col min="11" max="11" width="2.1796875" customWidth="1"/>
  </cols>
  <sheetData>
    <row r="1" spans="1:14" ht="21" x14ac:dyDescent="0.35">
      <c r="A1" s="11" t="s">
        <v>149</v>
      </c>
      <c r="G1" s="80" t="s">
        <v>152</v>
      </c>
      <c r="L1" s="80"/>
    </row>
    <row r="2" spans="1:14" ht="20" customHeight="1" x14ac:dyDescent="0.35">
      <c r="A2" s="1" t="s">
        <v>0</v>
      </c>
      <c r="B2" s="100" t="s">
        <v>183</v>
      </c>
      <c r="C2" s="100"/>
      <c r="G2" s="75" t="s">
        <v>151</v>
      </c>
      <c r="H2" s="82">
        <f>H3*1.2</f>
        <v>9118.08</v>
      </c>
      <c r="I2" s="82">
        <f>I3*1.2</f>
        <v>763.19999999999993</v>
      </c>
      <c r="J2" s="1" t="s">
        <v>47</v>
      </c>
      <c r="L2" s="78">
        <f>H2/L$7</f>
        <v>20.2624</v>
      </c>
      <c r="M2" s="1" t="s">
        <v>188</v>
      </c>
    </row>
    <row r="3" spans="1:14" ht="20" customHeight="1" x14ac:dyDescent="0.35">
      <c r="A3" s="1" t="s">
        <v>50</v>
      </c>
      <c r="B3" s="101" t="s">
        <v>184</v>
      </c>
      <c r="C3" s="101"/>
      <c r="G3" s="75" t="s">
        <v>150</v>
      </c>
      <c r="H3" s="82">
        <f>H7*1.2</f>
        <v>7598.4</v>
      </c>
      <c r="I3" s="82">
        <f>I7*1.2</f>
        <v>636</v>
      </c>
      <c r="J3" s="1" t="s">
        <v>47</v>
      </c>
      <c r="L3" s="78">
        <f>H3/L$7</f>
        <v>16.885333333333332</v>
      </c>
      <c r="M3" s="1" t="s">
        <v>188</v>
      </c>
    </row>
    <row r="4" spans="1:14" ht="20" customHeight="1" x14ac:dyDescent="0.35">
      <c r="A4" s="1" t="s">
        <v>170</v>
      </c>
      <c r="B4" s="102" t="s">
        <v>183</v>
      </c>
      <c r="C4" s="102"/>
      <c r="G4" s="75" t="s">
        <v>125</v>
      </c>
      <c r="H4" s="82">
        <f>H7</f>
        <v>6332</v>
      </c>
      <c r="I4" s="82">
        <f>I7</f>
        <v>530</v>
      </c>
      <c r="J4" s="1" t="s">
        <v>47</v>
      </c>
      <c r="L4" s="78">
        <f>H4/L$7</f>
        <v>14.071111111111112</v>
      </c>
      <c r="M4" s="1" t="s">
        <v>188</v>
      </c>
    </row>
    <row r="5" spans="1:14" ht="20" customHeight="1" x14ac:dyDescent="0.35">
      <c r="A5" s="109" t="s">
        <v>187</v>
      </c>
    </row>
    <row r="6" spans="1:14" x14ac:dyDescent="0.35">
      <c r="A6" s="3" t="s">
        <v>9</v>
      </c>
      <c r="B6" s="4" t="s">
        <v>10</v>
      </c>
      <c r="C6" s="7" t="s">
        <v>1</v>
      </c>
      <c r="D6" s="4" t="s">
        <v>186</v>
      </c>
      <c r="E6" s="7" t="s">
        <v>5</v>
      </c>
      <c r="F6" s="9" t="s">
        <v>185</v>
      </c>
      <c r="G6" s="16" t="s">
        <v>49</v>
      </c>
      <c r="H6" s="83" t="s">
        <v>144</v>
      </c>
      <c r="I6" s="83" t="s">
        <v>145</v>
      </c>
      <c r="J6" s="3" t="s">
        <v>46</v>
      </c>
      <c r="L6" s="4" t="s">
        <v>54</v>
      </c>
      <c r="M6" s="4" t="s">
        <v>146</v>
      </c>
      <c r="N6" s="4" t="s">
        <v>147</v>
      </c>
    </row>
    <row r="7" spans="1:14" x14ac:dyDescent="0.35">
      <c r="A7" s="3"/>
      <c r="B7" s="4"/>
      <c r="C7" s="7"/>
      <c r="D7" s="4"/>
      <c r="E7" s="7"/>
      <c r="F7" s="9"/>
      <c r="G7" s="16" t="s">
        <v>125</v>
      </c>
      <c r="H7" s="83">
        <f>SUBTOTAL(9,H8:H73)</f>
        <v>6332</v>
      </c>
      <c r="I7" s="83">
        <f>SUBTOTAL(9,I8:I73)</f>
        <v>530</v>
      </c>
      <c r="J7" s="3"/>
      <c r="L7" s="4">
        <f>SUBTOTAL(9,L8:L73)</f>
        <v>450</v>
      </c>
      <c r="M7" s="4">
        <f>SUBTOTAL(9,M8:M73)</f>
        <v>260</v>
      </c>
      <c r="N7" s="4">
        <f>SUBTOTAL(9,N8:N73)</f>
        <v>35</v>
      </c>
    </row>
    <row r="8" spans="1:14" ht="30" customHeight="1" x14ac:dyDescent="0.35">
      <c r="A8" s="110" t="s">
        <v>169</v>
      </c>
      <c r="B8" s="111">
        <v>45</v>
      </c>
      <c r="C8" s="108" t="s">
        <v>133</v>
      </c>
      <c r="D8" s="111" t="s">
        <v>144</v>
      </c>
      <c r="E8" s="108"/>
      <c r="F8" s="112" t="s">
        <v>96</v>
      </c>
      <c r="G8" s="113">
        <v>20</v>
      </c>
      <c r="H8" s="114">
        <f t="shared" ref="H8:H39" si="0">IF(D8="Oberirdisch",IF(ISNUMBER(B8),B8*G8,""),0)</f>
        <v>900</v>
      </c>
      <c r="I8" s="114">
        <f t="shared" ref="I8:I39" si="1">IF(D8="Unterirdisch",IF(ISNUMBER(B8),B8*G8,""),0)</f>
        <v>0</v>
      </c>
      <c r="J8" s="73" t="s">
        <v>47</v>
      </c>
      <c r="L8" s="79">
        <f>IF(OR(A8="Büro AP",A8="GF"),B8,"")</f>
        <v>45</v>
      </c>
      <c r="M8" s="79" t="str">
        <f>IF(J8="Stk. PKW",B8,"")</f>
        <v/>
      </c>
      <c r="N8" s="79" t="str">
        <f>IF(J8="Stk.",B8,"")</f>
        <v/>
      </c>
    </row>
    <row r="9" spans="1:14" ht="30" customHeight="1" x14ac:dyDescent="0.35">
      <c r="A9" s="110" t="s">
        <v>169</v>
      </c>
      <c r="B9" s="111">
        <v>405</v>
      </c>
      <c r="C9" s="108" t="s">
        <v>132</v>
      </c>
      <c r="D9" s="111" t="s">
        <v>144</v>
      </c>
      <c r="E9" s="108"/>
      <c r="F9" s="112" t="s">
        <v>96</v>
      </c>
      <c r="G9" s="113">
        <v>10</v>
      </c>
      <c r="H9" s="114">
        <f t="shared" si="0"/>
        <v>4050</v>
      </c>
      <c r="I9" s="114">
        <f t="shared" si="1"/>
        <v>0</v>
      </c>
      <c r="J9" s="73" t="s">
        <v>47</v>
      </c>
      <c r="L9" s="79">
        <f t="shared" ref="L9:L64" si="2">IF(OR(A9="Büro AP",A9="GF"),B9,"")</f>
        <v>405</v>
      </c>
      <c r="M9" s="79" t="str">
        <f t="shared" ref="M9" si="3">IF(J9="Stk. PKW",B9,"")</f>
        <v/>
      </c>
      <c r="N9" s="79" t="str">
        <f t="shared" ref="N9" si="4">IF(J9="Stk.",B9,"")</f>
        <v/>
      </c>
    </row>
    <row r="10" spans="1:14" ht="30" customHeight="1" x14ac:dyDescent="0.35">
      <c r="A10" s="110" t="s">
        <v>169</v>
      </c>
      <c r="B10" s="111" t="s">
        <v>51</v>
      </c>
      <c r="C10" s="108" t="s">
        <v>189</v>
      </c>
      <c r="D10" s="111" t="s">
        <v>144</v>
      </c>
      <c r="E10" s="108" t="s">
        <v>171</v>
      </c>
      <c r="F10" s="112" t="s">
        <v>96</v>
      </c>
      <c r="G10" s="113">
        <v>8</v>
      </c>
      <c r="H10" s="114" t="str">
        <f t="shared" si="0"/>
        <v/>
      </c>
      <c r="I10" s="114">
        <f t="shared" si="1"/>
        <v>0</v>
      </c>
      <c r="J10" s="73" t="s">
        <v>47</v>
      </c>
      <c r="L10" s="79" t="str">
        <f t="shared" si="2"/>
        <v xml:space="preserve"> -</v>
      </c>
      <c r="M10" s="79" t="str">
        <f t="shared" ref="M10:M64" si="5">IF(J10="Stk. PKW",B10,"")</f>
        <v/>
      </c>
      <c r="N10" s="79" t="str">
        <f t="shared" ref="N10:N64" si="6">IF(J10="Stk.",B10,"")</f>
        <v/>
      </c>
    </row>
    <row r="11" spans="1:14" ht="30" customHeight="1" x14ac:dyDescent="0.35">
      <c r="A11" s="110" t="s">
        <v>13</v>
      </c>
      <c r="B11" s="111">
        <v>25</v>
      </c>
      <c r="C11" s="108" t="s">
        <v>190</v>
      </c>
      <c r="D11" s="111" t="s">
        <v>144</v>
      </c>
      <c r="E11" s="108" t="s">
        <v>192</v>
      </c>
      <c r="F11" s="112" t="s">
        <v>96</v>
      </c>
      <c r="G11" s="113">
        <v>6</v>
      </c>
      <c r="H11" s="114">
        <f t="shared" si="0"/>
        <v>150</v>
      </c>
      <c r="I11" s="114">
        <f t="shared" si="1"/>
        <v>0</v>
      </c>
      <c r="J11" s="73" t="s">
        <v>47</v>
      </c>
      <c r="L11" s="79" t="str">
        <f t="shared" si="2"/>
        <v/>
      </c>
      <c r="M11" s="79" t="str">
        <f t="shared" si="5"/>
        <v/>
      </c>
      <c r="N11" s="79" t="str">
        <f t="shared" si="6"/>
        <v/>
      </c>
    </row>
    <row r="12" spans="1:14" ht="30" customHeight="1" x14ac:dyDescent="0.35">
      <c r="A12" s="110" t="s">
        <v>13</v>
      </c>
      <c r="B12" s="111">
        <v>10</v>
      </c>
      <c r="C12" s="108" t="s">
        <v>159</v>
      </c>
      <c r="D12" s="111" t="s">
        <v>144</v>
      </c>
      <c r="E12" s="108" t="s">
        <v>191</v>
      </c>
      <c r="F12" s="112" t="s">
        <v>96</v>
      </c>
      <c r="G12" s="113">
        <v>18</v>
      </c>
      <c r="H12" s="114">
        <f t="shared" si="0"/>
        <v>180</v>
      </c>
      <c r="I12" s="114">
        <f t="shared" si="1"/>
        <v>0</v>
      </c>
      <c r="J12" s="73" t="s">
        <v>47</v>
      </c>
      <c r="L12" s="79" t="str">
        <f t="shared" si="2"/>
        <v/>
      </c>
      <c r="M12" s="79" t="str">
        <f t="shared" si="5"/>
        <v/>
      </c>
      <c r="N12" s="79" t="str">
        <f t="shared" si="6"/>
        <v/>
      </c>
    </row>
    <row r="13" spans="1:14" ht="30" customHeight="1" x14ac:dyDescent="0.35">
      <c r="A13" s="110" t="s">
        <v>13</v>
      </c>
      <c r="B13" s="111" t="s">
        <v>51</v>
      </c>
      <c r="C13" s="108" t="s">
        <v>15</v>
      </c>
      <c r="D13" s="111" t="s">
        <v>144</v>
      </c>
      <c r="E13" s="108" t="s">
        <v>109</v>
      </c>
      <c r="F13" s="112" t="s">
        <v>96</v>
      </c>
      <c r="G13" s="113"/>
      <c r="H13" s="114" t="str">
        <f t="shared" si="0"/>
        <v/>
      </c>
      <c r="I13" s="114">
        <f t="shared" si="1"/>
        <v>0</v>
      </c>
      <c r="J13" s="73" t="s">
        <v>47</v>
      </c>
      <c r="L13" s="79" t="str">
        <f t="shared" si="2"/>
        <v/>
      </c>
      <c r="M13" s="79" t="str">
        <f t="shared" si="5"/>
        <v/>
      </c>
      <c r="N13" s="79" t="str">
        <f t="shared" si="6"/>
        <v/>
      </c>
    </row>
    <row r="14" spans="1:14" ht="30" customHeight="1" x14ac:dyDescent="0.35">
      <c r="A14" s="110" t="s">
        <v>13</v>
      </c>
      <c r="B14" s="111">
        <v>9</v>
      </c>
      <c r="C14" s="108" t="s">
        <v>14</v>
      </c>
      <c r="D14" s="111" t="s">
        <v>144</v>
      </c>
      <c r="E14" s="108" t="s">
        <v>136</v>
      </c>
      <c r="F14" s="112" t="s">
        <v>96</v>
      </c>
      <c r="G14" s="113">
        <v>18</v>
      </c>
      <c r="H14" s="114">
        <f t="shared" si="0"/>
        <v>162</v>
      </c>
      <c r="I14" s="114">
        <f t="shared" si="1"/>
        <v>0</v>
      </c>
      <c r="J14" s="73" t="s">
        <v>47</v>
      </c>
      <c r="L14" s="79" t="str">
        <f t="shared" si="2"/>
        <v/>
      </c>
      <c r="M14" s="79" t="str">
        <f t="shared" si="5"/>
        <v/>
      </c>
      <c r="N14" s="79" t="str">
        <f t="shared" si="6"/>
        <v/>
      </c>
    </row>
    <row r="15" spans="1:14" ht="30" customHeight="1" x14ac:dyDescent="0.35">
      <c r="A15" s="110" t="s">
        <v>13</v>
      </c>
      <c r="B15" s="111">
        <v>1</v>
      </c>
      <c r="C15" s="108" t="s">
        <v>23</v>
      </c>
      <c r="D15" s="111" t="s">
        <v>144</v>
      </c>
      <c r="E15" s="108" t="s">
        <v>172</v>
      </c>
      <c r="F15" s="112" t="s">
        <v>96</v>
      </c>
      <c r="G15" s="113">
        <v>15</v>
      </c>
      <c r="H15" s="114">
        <f t="shared" si="0"/>
        <v>15</v>
      </c>
      <c r="I15" s="114">
        <f t="shared" si="1"/>
        <v>0</v>
      </c>
      <c r="J15" s="73" t="s">
        <v>47</v>
      </c>
      <c r="L15" s="79" t="str">
        <f t="shared" si="2"/>
        <v/>
      </c>
      <c r="M15" s="79" t="str">
        <f t="shared" si="5"/>
        <v/>
      </c>
      <c r="N15" s="79" t="str">
        <f t="shared" si="6"/>
        <v/>
      </c>
    </row>
    <row r="16" spans="1:14" ht="30" customHeight="1" x14ac:dyDescent="0.35">
      <c r="A16" s="110" t="s">
        <v>13</v>
      </c>
      <c r="B16" s="111" t="s">
        <v>51</v>
      </c>
      <c r="C16" s="108" t="s">
        <v>2</v>
      </c>
      <c r="D16" s="111" t="s">
        <v>145</v>
      </c>
      <c r="E16" s="108" t="s">
        <v>155</v>
      </c>
      <c r="F16" s="112" t="s">
        <v>96</v>
      </c>
      <c r="G16" s="113">
        <v>10</v>
      </c>
      <c r="H16" s="114">
        <f t="shared" si="0"/>
        <v>0</v>
      </c>
      <c r="I16" s="114" t="str">
        <f t="shared" si="1"/>
        <v/>
      </c>
      <c r="J16" s="73" t="s">
        <v>47</v>
      </c>
      <c r="L16" s="79" t="str">
        <f t="shared" si="2"/>
        <v/>
      </c>
      <c r="M16" s="79" t="str">
        <f t="shared" si="5"/>
        <v/>
      </c>
      <c r="N16" s="79" t="str">
        <f t="shared" si="6"/>
        <v/>
      </c>
    </row>
    <row r="17" spans="1:14" ht="30" customHeight="1" x14ac:dyDescent="0.35">
      <c r="A17" s="110" t="s">
        <v>13</v>
      </c>
      <c r="B17" s="111" t="s">
        <v>51</v>
      </c>
      <c r="C17" s="108" t="s">
        <v>4</v>
      </c>
      <c r="D17" s="111" t="s">
        <v>144</v>
      </c>
      <c r="E17" s="108" t="s">
        <v>126</v>
      </c>
      <c r="F17" s="112" t="s">
        <v>96</v>
      </c>
      <c r="G17" s="113"/>
      <c r="H17" s="114" t="str">
        <f t="shared" si="0"/>
        <v/>
      </c>
      <c r="I17" s="114">
        <f t="shared" si="1"/>
        <v>0</v>
      </c>
      <c r="J17" s="73" t="s">
        <v>47</v>
      </c>
      <c r="L17" s="79" t="str">
        <f t="shared" si="2"/>
        <v/>
      </c>
      <c r="M17" s="79" t="str">
        <f t="shared" si="5"/>
        <v/>
      </c>
      <c r="N17" s="79" t="str">
        <f t="shared" si="6"/>
        <v/>
      </c>
    </row>
    <row r="18" spans="1:14" ht="30" customHeight="1" x14ac:dyDescent="0.35">
      <c r="A18" s="110" t="s">
        <v>13</v>
      </c>
      <c r="B18" s="111">
        <v>25</v>
      </c>
      <c r="C18" s="108" t="s">
        <v>11</v>
      </c>
      <c r="D18" s="111" t="s">
        <v>144</v>
      </c>
      <c r="E18" s="108" t="s">
        <v>135</v>
      </c>
      <c r="F18" s="112" t="s">
        <v>96</v>
      </c>
      <c r="G18" s="113">
        <v>5</v>
      </c>
      <c r="H18" s="114">
        <f t="shared" si="0"/>
        <v>125</v>
      </c>
      <c r="I18" s="114">
        <f t="shared" si="1"/>
        <v>0</v>
      </c>
      <c r="J18" s="73" t="s">
        <v>47</v>
      </c>
      <c r="L18" s="79" t="str">
        <f t="shared" si="2"/>
        <v/>
      </c>
      <c r="M18" s="79" t="str">
        <f t="shared" si="5"/>
        <v/>
      </c>
      <c r="N18" s="79" t="str">
        <f t="shared" si="6"/>
        <v/>
      </c>
    </row>
    <row r="19" spans="1:14" ht="30" customHeight="1" x14ac:dyDescent="0.35">
      <c r="A19" s="110" t="s">
        <v>13</v>
      </c>
      <c r="B19" s="111">
        <v>1</v>
      </c>
      <c r="C19" s="108" t="s">
        <v>137</v>
      </c>
      <c r="D19" s="111" t="s">
        <v>144</v>
      </c>
      <c r="E19" s="108" t="s">
        <v>138</v>
      </c>
      <c r="F19" s="112" t="s">
        <v>96</v>
      </c>
      <c r="G19" s="113">
        <v>25</v>
      </c>
      <c r="H19" s="114">
        <f t="shared" si="0"/>
        <v>25</v>
      </c>
      <c r="I19" s="114">
        <f t="shared" si="1"/>
        <v>0</v>
      </c>
      <c r="J19" s="73" t="s">
        <v>47</v>
      </c>
      <c r="L19" s="79" t="str">
        <f t="shared" si="2"/>
        <v/>
      </c>
      <c r="M19" s="79" t="str">
        <f t="shared" si="5"/>
        <v/>
      </c>
      <c r="N19" s="79" t="str">
        <f t="shared" si="6"/>
        <v/>
      </c>
    </row>
    <row r="20" spans="1:14" ht="30" customHeight="1" x14ac:dyDescent="0.35">
      <c r="A20" s="110" t="s">
        <v>13</v>
      </c>
      <c r="B20" s="111">
        <v>9</v>
      </c>
      <c r="C20" s="108" t="s">
        <v>134</v>
      </c>
      <c r="D20" s="111" t="s">
        <v>144</v>
      </c>
      <c r="E20" s="108" t="s">
        <v>136</v>
      </c>
      <c r="F20" s="112" t="s">
        <v>96</v>
      </c>
      <c r="G20" s="113">
        <v>10</v>
      </c>
      <c r="H20" s="114">
        <f t="shared" si="0"/>
        <v>90</v>
      </c>
      <c r="I20" s="114">
        <f t="shared" si="1"/>
        <v>0</v>
      </c>
      <c r="J20" s="73" t="s">
        <v>47</v>
      </c>
      <c r="L20" s="79" t="str">
        <f t="shared" si="2"/>
        <v/>
      </c>
      <c r="M20" s="79" t="str">
        <f t="shared" si="5"/>
        <v/>
      </c>
      <c r="N20" s="79" t="str">
        <f t="shared" si="6"/>
        <v/>
      </c>
    </row>
    <row r="21" spans="1:14" ht="30" customHeight="1" x14ac:dyDescent="0.35">
      <c r="A21" s="110" t="s">
        <v>13</v>
      </c>
      <c r="B21" s="111" t="s">
        <v>51</v>
      </c>
      <c r="C21" s="108" t="s">
        <v>16</v>
      </c>
      <c r="D21" s="111" t="s">
        <v>144</v>
      </c>
      <c r="E21" s="108" t="s">
        <v>156</v>
      </c>
      <c r="F21" s="112" t="s">
        <v>96</v>
      </c>
      <c r="G21" s="113"/>
      <c r="H21" s="114" t="str">
        <f t="shared" si="0"/>
        <v/>
      </c>
      <c r="I21" s="114">
        <f t="shared" si="1"/>
        <v>0</v>
      </c>
      <c r="J21" s="73" t="s">
        <v>47</v>
      </c>
      <c r="L21" s="79" t="str">
        <f t="shared" si="2"/>
        <v/>
      </c>
      <c r="M21" s="79" t="str">
        <f t="shared" si="5"/>
        <v/>
      </c>
      <c r="N21" s="79" t="str">
        <f t="shared" si="6"/>
        <v/>
      </c>
    </row>
    <row r="22" spans="1:14" ht="30" customHeight="1" x14ac:dyDescent="0.35">
      <c r="A22" s="110" t="s">
        <v>168</v>
      </c>
      <c r="B22" s="111">
        <v>1</v>
      </c>
      <c r="C22" s="108" t="s">
        <v>17</v>
      </c>
      <c r="D22" s="111" t="s">
        <v>144</v>
      </c>
      <c r="E22" s="108" t="s">
        <v>140</v>
      </c>
      <c r="F22" s="112" t="s">
        <v>97</v>
      </c>
      <c r="G22" s="113">
        <v>50</v>
      </c>
      <c r="H22" s="114">
        <f t="shared" si="0"/>
        <v>50</v>
      </c>
      <c r="I22" s="114">
        <f t="shared" si="1"/>
        <v>0</v>
      </c>
      <c r="J22" s="73" t="s">
        <v>47</v>
      </c>
      <c r="L22" s="79" t="str">
        <f t="shared" si="2"/>
        <v/>
      </c>
      <c r="M22" s="79" t="str">
        <f t="shared" si="5"/>
        <v/>
      </c>
      <c r="N22" s="79" t="str">
        <f t="shared" si="6"/>
        <v/>
      </c>
    </row>
    <row r="23" spans="1:14" ht="30" customHeight="1" x14ac:dyDescent="0.35">
      <c r="A23" s="110" t="s">
        <v>168</v>
      </c>
      <c r="B23" s="111">
        <v>1</v>
      </c>
      <c r="C23" s="108" t="s">
        <v>160</v>
      </c>
      <c r="D23" s="111" t="s">
        <v>144</v>
      </c>
      <c r="E23" s="108"/>
      <c r="F23" s="112" t="s">
        <v>96</v>
      </c>
      <c r="G23" s="113">
        <v>20</v>
      </c>
      <c r="H23" s="114">
        <f t="shared" si="0"/>
        <v>20</v>
      </c>
      <c r="I23" s="114">
        <f t="shared" si="1"/>
        <v>0</v>
      </c>
      <c r="J23" s="73" t="s">
        <v>47</v>
      </c>
      <c r="L23" s="79" t="str">
        <f t="shared" si="2"/>
        <v/>
      </c>
      <c r="M23" s="79" t="str">
        <f t="shared" si="5"/>
        <v/>
      </c>
      <c r="N23" s="79" t="str">
        <f t="shared" si="6"/>
        <v/>
      </c>
    </row>
    <row r="24" spans="1:14" ht="30" customHeight="1" x14ac:dyDescent="0.35">
      <c r="A24" s="110" t="s">
        <v>168</v>
      </c>
      <c r="B24" s="111">
        <v>1</v>
      </c>
      <c r="C24" s="108" t="s">
        <v>131</v>
      </c>
      <c r="D24" s="111" t="s">
        <v>144</v>
      </c>
      <c r="E24" s="108" t="s">
        <v>193</v>
      </c>
      <c r="F24" s="112" t="s">
        <v>97</v>
      </c>
      <c r="G24" s="113">
        <v>80</v>
      </c>
      <c r="H24" s="114">
        <f t="shared" si="0"/>
        <v>80</v>
      </c>
      <c r="I24" s="114">
        <f t="shared" si="1"/>
        <v>0</v>
      </c>
      <c r="J24" s="73" t="s">
        <v>47</v>
      </c>
      <c r="L24" s="79" t="str">
        <f t="shared" si="2"/>
        <v/>
      </c>
      <c r="M24" s="79" t="str">
        <f t="shared" si="5"/>
        <v/>
      </c>
      <c r="N24" s="79" t="str">
        <f t="shared" si="6"/>
        <v/>
      </c>
    </row>
    <row r="25" spans="1:14" ht="30" customHeight="1" x14ac:dyDescent="0.35">
      <c r="A25" s="110" t="s">
        <v>168</v>
      </c>
      <c r="B25" s="111">
        <v>4</v>
      </c>
      <c r="C25" s="108" t="s">
        <v>129</v>
      </c>
      <c r="D25" s="111" t="s">
        <v>144</v>
      </c>
      <c r="E25" s="108"/>
      <c r="F25" s="112" t="s">
        <v>97</v>
      </c>
      <c r="G25" s="113">
        <v>20</v>
      </c>
      <c r="H25" s="114">
        <f t="shared" si="0"/>
        <v>80</v>
      </c>
      <c r="I25" s="114">
        <f t="shared" si="1"/>
        <v>0</v>
      </c>
      <c r="J25" s="73" t="s">
        <v>47</v>
      </c>
      <c r="L25" s="79" t="str">
        <f t="shared" si="2"/>
        <v/>
      </c>
      <c r="M25" s="79" t="str">
        <f t="shared" si="5"/>
        <v/>
      </c>
      <c r="N25" s="79" t="str">
        <f t="shared" si="6"/>
        <v/>
      </c>
    </row>
    <row r="26" spans="1:14" ht="30" customHeight="1" x14ac:dyDescent="0.35">
      <c r="A26" s="110" t="s">
        <v>168</v>
      </c>
      <c r="B26" s="111">
        <v>2</v>
      </c>
      <c r="C26" s="108" t="s">
        <v>130</v>
      </c>
      <c r="D26" s="111" t="s">
        <v>144</v>
      </c>
      <c r="E26" s="108" t="s">
        <v>103</v>
      </c>
      <c r="F26" s="112" t="s">
        <v>97</v>
      </c>
      <c r="G26" s="113">
        <v>40</v>
      </c>
      <c r="H26" s="114">
        <f t="shared" si="0"/>
        <v>80</v>
      </c>
      <c r="I26" s="114">
        <f t="shared" si="1"/>
        <v>0</v>
      </c>
      <c r="J26" s="73" t="s">
        <v>47</v>
      </c>
      <c r="L26" s="79" t="str">
        <f t="shared" si="2"/>
        <v/>
      </c>
      <c r="M26" s="79" t="str">
        <f t="shared" si="5"/>
        <v/>
      </c>
      <c r="N26" s="79" t="str">
        <f t="shared" si="6"/>
        <v/>
      </c>
    </row>
    <row r="27" spans="1:14" ht="30" customHeight="1" x14ac:dyDescent="0.35">
      <c r="A27" s="110" t="s">
        <v>168</v>
      </c>
      <c r="B27" s="111">
        <v>1</v>
      </c>
      <c r="C27" s="108" t="s">
        <v>42</v>
      </c>
      <c r="D27" s="111" t="s">
        <v>144</v>
      </c>
      <c r="E27" s="108"/>
      <c r="F27" s="112" t="s">
        <v>97</v>
      </c>
      <c r="G27" s="113">
        <v>40</v>
      </c>
      <c r="H27" s="114">
        <f t="shared" si="0"/>
        <v>40</v>
      </c>
      <c r="I27" s="114">
        <f t="shared" si="1"/>
        <v>0</v>
      </c>
      <c r="J27" s="73" t="s">
        <v>47</v>
      </c>
      <c r="L27" s="79" t="str">
        <f t="shared" si="2"/>
        <v/>
      </c>
      <c r="M27" s="79" t="str">
        <f t="shared" si="5"/>
        <v/>
      </c>
      <c r="N27" s="79" t="str">
        <f t="shared" si="6"/>
        <v/>
      </c>
    </row>
    <row r="28" spans="1:14" ht="30" customHeight="1" x14ac:dyDescent="0.35">
      <c r="A28" s="110" t="s">
        <v>168</v>
      </c>
      <c r="B28" s="111">
        <v>1</v>
      </c>
      <c r="C28" s="108" t="s">
        <v>161</v>
      </c>
      <c r="D28" s="111" t="s">
        <v>144</v>
      </c>
      <c r="E28" s="108"/>
      <c r="F28" s="112" t="s">
        <v>96</v>
      </c>
      <c r="G28" s="113">
        <v>25</v>
      </c>
      <c r="H28" s="114">
        <f t="shared" si="0"/>
        <v>25</v>
      </c>
      <c r="I28" s="114">
        <f t="shared" si="1"/>
        <v>0</v>
      </c>
      <c r="J28" s="73" t="s">
        <v>47</v>
      </c>
      <c r="L28" s="79" t="str">
        <f t="shared" si="2"/>
        <v/>
      </c>
      <c r="M28" s="79" t="str">
        <f t="shared" si="5"/>
        <v/>
      </c>
      <c r="N28" s="79" t="str">
        <f t="shared" si="6"/>
        <v/>
      </c>
    </row>
    <row r="29" spans="1:14" ht="30" customHeight="1" x14ac:dyDescent="0.35">
      <c r="A29" s="110" t="s">
        <v>168</v>
      </c>
      <c r="B29" s="111" t="s">
        <v>51</v>
      </c>
      <c r="C29" s="108" t="s">
        <v>107</v>
      </c>
      <c r="D29" s="111" t="s">
        <v>144</v>
      </c>
      <c r="E29" s="108" t="s">
        <v>110</v>
      </c>
      <c r="F29" s="112" t="s">
        <v>97</v>
      </c>
      <c r="G29" s="113"/>
      <c r="H29" s="114" t="str">
        <f t="shared" si="0"/>
        <v/>
      </c>
      <c r="I29" s="114">
        <f t="shared" si="1"/>
        <v>0</v>
      </c>
      <c r="J29" s="73" t="s">
        <v>47</v>
      </c>
      <c r="L29" s="79" t="str">
        <f t="shared" si="2"/>
        <v/>
      </c>
      <c r="M29" s="79" t="str">
        <f t="shared" si="5"/>
        <v/>
      </c>
      <c r="N29" s="79" t="str">
        <f t="shared" si="6"/>
        <v/>
      </c>
    </row>
    <row r="30" spans="1:14" ht="30" customHeight="1" x14ac:dyDescent="0.35">
      <c r="A30" s="110" t="s">
        <v>32</v>
      </c>
      <c r="B30" s="111">
        <v>1</v>
      </c>
      <c r="C30" s="108" t="s">
        <v>33</v>
      </c>
      <c r="D30" s="111" t="s">
        <v>144</v>
      </c>
      <c r="E30" s="108" t="s">
        <v>173</v>
      </c>
      <c r="F30" s="112" t="s">
        <v>96</v>
      </c>
      <c r="G30" s="113">
        <v>20</v>
      </c>
      <c r="H30" s="114">
        <f t="shared" si="0"/>
        <v>20</v>
      </c>
      <c r="I30" s="114">
        <f t="shared" si="1"/>
        <v>0</v>
      </c>
      <c r="J30" s="73" t="s">
        <v>47</v>
      </c>
      <c r="L30" s="79" t="str">
        <f t="shared" si="2"/>
        <v/>
      </c>
      <c r="M30" s="79" t="str">
        <f t="shared" si="5"/>
        <v/>
      </c>
      <c r="N30" s="79" t="str">
        <f t="shared" si="6"/>
        <v/>
      </c>
    </row>
    <row r="31" spans="1:14" ht="30" customHeight="1" x14ac:dyDescent="0.35">
      <c r="A31" s="110" t="s">
        <v>32</v>
      </c>
      <c r="B31" s="111">
        <v>1</v>
      </c>
      <c r="C31" s="108" t="s">
        <v>88</v>
      </c>
      <c r="D31" s="111" t="s">
        <v>144</v>
      </c>
      <c r="E31" s="108"/>
      <c r="F31" s="112" t="s">
        <v>96</v>
      </c>
      <c r="G31" s="113">
        <v>20</v>
      </c>
      <c r="H31" s="114">
        <f t="shared" si="0"/>
        <v>20</v>
      </c>
      <c r="I31" s="114">
        <f t="shared" si="1"/>
        <v>0</v>
      </c>
      <c r="J31" s="73" t="s">
        <v>47</v>
      </c>
      <c r="L31" s="79" t="str">
        <f t="shared" si="2"/>
        <v/>
      </c>
      <c r="M31" s="79" t="str">
        <f t="shared" si="5"/>
        <v/>
      </c>
      <c r="N31" s="79" t="str">
        <f t="shared" si="6"/>
        <v/>
      </c>
    </row>
    <row r="32" spans="1:14" ht="30" customHeight="1" x14ac:dyDescent="0.35">
      <c r="A32" s="110" t="s">
        <v>32</v>
      </c>
      <c r="B32" s="111">
        <v>1</v>
      </c>
      <c r="C32" s="108" t="s">
        <v>6</v>
      </c>
      <c r="D32" s="111" t="s">
        <v>144</v>
      </c>
      <c r="E32" s="108"/>
      <c r="F32" s="112" t="s">
        <v>96</v>
      </c>
      <c r="G32" s="113">
        <v>20</v>
      </c>
      <c r="H32" s="114">
        <f t="shared" si="0"/>
        <v>20</v>
      </c>
      <c r="I32" s="114">
        <f t="shared" si="1"/>
        <v>0</v>
      </c>
      <c r="J32" s="73" t="s">
        <v>47</v>
      </c>
      <c r="L32" s="79" t="str">
        <f t="shared" si="2"/>
        <v/>
      </c>
      <c r="M32" s="79" t="str">
        <f t="shared" si="5"/>
        <v/>
      </c>
      <c r="N32" s="79" t="str">
        <f t="shared" si="6"/>
        <v/>
      </c>
    </row>
    <row r="33" spans="1:14" ht="30" customHeight="1" x14ac:dyDescent="0.35">
      <c r="A33" s="110" t="s">
        <v>32</v>
      </c>
      <c r="B33" s="111" t="s">
        <v>51</v>
      </c>
      <c r="C33" s="108" t="s">
        <v>41</v>
      </c>
      <c r="D33" s="111" t="s">
        <v>144</v>
      </c>
      <c r="E33" s="108" t="s">
        <v>157</v>
      </c>
      <c r="F33" s="112" t="s">
        <v>96</v>
      </c>
      <c r="G33" s="113"/>
      <c r="H33" s="114" t="str">
        <f t="shared" si="0"/>
        <v/>
      </c>
      <c r="I33" s="114">
        <f t="shared" si="1"/>
        <v>0</v>
      </c>
      <c r="J33" s="73" t="s">
        <v>47</v>
      </c>
      <c r="L33" s="79" t="str">
        <f t="shared" si="2"/>
        <v/>
      </c>
      <c r="M33" s="79" t="str">
        <f t="shared" si="5"/>
        <v/>
      </c>
      <c r="N33" s="79" t="str">
        <f t="shared" si="6"/>
        <v/>
      </c>
    </row>
    <row r="34" spans="1:14" ht="30" customHeight="1" x14ac:dyDescent="0.35">
      <c r="A34" s="110" t="s">
        <v>32</v>
      </c>
      <c r="B34" s="111" t="s">
        <v>51</v>
      </c>
      <c r="C34" s="108" t="s">
        <v>7</v>
      </c>
      <c r="D34" s="111" t="s">
        <v>144</v>
      </c>
      <c r="E34" s="108" t="s">
        <v>52</v>
      </c>
      <c r="F34" s="112" t="s">
        <v>96</v>
      </c>
      <c r="G34" s="113"/>
      <c r="H34" s="114" t="str">
        <f t="shared" si="0"/>
        <v/>
      </c>
      <c r="I34" s="114">
        <f t="shared" si="1"/>
        <v>0</v>
      </c>
      <c r="J34" s="73" t="s">
        <v>47</v>
      </c>
      <c r="L34" s="79" t="str">
        <f t="shared" si="2"/>
        <v/>
      </c>
      <c r="M34" s="79" t="str">
        <f t="shared" si="5"/>
        <v/>
      </c>
      <c r="N34" s="79" t="str">
        <f t="shared" si="6"/>
        <v/>
      </c>
    </row>
    <row r="35" spans="1:14" ht="30" customHeight="1" x14ac:dyDescent="0.35">
      <c r="A35" s="110" t="s">
        <v>32</v>
      </c>
      <c r="B35" s="111" t="s">
        <v>51</v>
      </c>
      <c r="C35" s="108" t="s">
        <v>8</v>
      </c>
      <c r="D35" s="111" t="s">
        <v>144</v>
      </c>
      <c r="E35" s="108" t="s">
        <v>52</v>
      </c>
      <c r="F35" s="112" t="s">
        <v>101</v>
      </c>
      <c r="G35" s="113"/>
      <c r="H35" s="114" t="str">
        <f t="shared" si="0"/>
        <v/>
      </c>
      <c r="I35" s="114">
        <f t="shared" si="1"/>
        <v>0</v>
      </c>
      <c r="J35" s="73" t="s">
        <v>47</v>
      </c>
      <c r="L35" s="79" t="str">
        <f t="shared" si="2"/>
        <v/>
      </c>
      <c r="M35" s="79" t="str">
        <f t="shared" si="5"/>
        <v/>
      </c>
      <c r="N35" s="79" t="str">
        <f t="shared" si="6"/>
        <v/>
      </c>
    </row>
    <row r="36" spans="1:14" ht="30" customHeight="1" x14ac:dyDescent="0.35">
      <c r="A36" s="110" t="s">
        <v>108</v>
      </c>
      <c r="B36" s="111"/>
      <c r="C36" s="108" t="s">
        <v>34</v>
      </c>
      <c r="D36" s="111" t="s">
        <v>145</v>
      </c>
      <c r="E36" s="108" t="s">
        <v>106</v>
      </c>
      <c r="F36" s="112" t="s">
        <v>101</v>
      </c>
      <c r="G36" s="113"/>
      <c r="H36" s="114">
        <f t="shared" si="0"/>
        <v>0</v>
      </c>
      <c r="I36" s="114" t="str">
        <f t="shared" si="1"/>
        <v/>
      </c>
      <c r="J36" s="73" t="s">
        <v>47</v>
      </c>
      <c r="L36" s="79" t="str">
        <f t="shared" si="2"/>
        <v/>
      </c>
      <c r="M36" s="79" t="str">
        <f t="shared" si="5"/>
        <v/>
      </c>
      <c r="N36" s="79" t="str">
        <f t="shared" si="6"/>
        <v/>
      </c>
    </row>
    <row r="37" spans="1:14" ht="30" customHeight="1" x14ac:dyDescent="0.35">
      <c r="A37" s="110" t="s">
        <v>108</v>
      </c>
      <c r="B37" s="111">
        <v>1</v>
      </c>
      <c r="C37" s="108" t="s">
        <v>35</v>
      </c>
      <c r="D37" s="111" t="s">
        <v>145</v>
      </c>
      <c r="E37" s="108" t="s">
        <v>178</v>
      </c>
      <c r="F37" s="112" t="s">
        <v>101</v>
      </c>
      <c r="G37" s="113">
        <v>30</v>
      </c>
      <c r="H37" s="114">
        <f t="shared" si="0"/>
        <v>0</v>
      </c>
      <c r="I37" s="114">
        <f t="shared" si="1"/>
        <v>30</v>
      </c>
      <c r="J37" s="73" t="s">
        <v>47</v>
      </c>
      <c r="L37" s="79" t="str">
        <f t="shared" si="2"/>
        <v/>
      </c>
      <c r="M37" s="79" t="str">
        <f t="shared" si="5"/>
        <v/>
      </c>
      <c r="N37" s="79" t="str">
        <f t="shared" si="6"/>
        <v/>
      </c>
    </row>
    <row r="38" spans="1:14" ht="30" customHeight="1" x14ac:dyDescent="0.35">
      <c r="A38" s="110" t="s">
        <v>36</v>
      </c>
      <c r="B38" s="111">
        <v>1</v>
      </c>
      <c r="C38" s="108" t="s">
        <v>37</v>
      </c>
      <c r="D38" s="111" t="s">
        <v>145</v>
      </c>
      <c r="E38" s="108" t="s">
        <v>153</v>
      </c>
      <c r="F38" s="112" t="s">
        <v>96</v>
      </c>
      <c r="G38" s="113">
        <v>100</v>
      </c>
      <c r="H38" s="114">
        <f t="shared" si="0"/>
        <v>0</v>
      </c>
      <c r="I38" s="114">
        <f t="shared" si="1"/>
        <v>100</v>
      </c>
      <c r="J38" s="73" t="s">
        <v>47</v>
      </c>
      <c r="L38" s="79" t="str">
        <f t="shared" si="2"/>
        <v/>
      </c>
      <c r="M38" s="79" t="str">
        <f t="shared" si="5"/>
        <v/>
      </c>
      <c r="N38" s="79" t="str">
        <f t="shared" si="6"/>
        <v/>
      </c>
    </row>
    <row r="39" spans="1:14" ht="30" customHeight="1" x14ac:dyDescent="0.35">
      <c r="A39" s="110" t="s">
        <v>36</v>
      </c>
      <c r="B39" s="111" t="s">
        <v>51</v>
      </c>
      <c r="C39" s="108" t="s">
        <v>39</v>
      </c>
      <c r="D39" s="111" t="s">
        <v>145</v>
      </c>
      <c r="E39" s="108" t="s">
        <v>52</v>
      </c>
      <c r="F39" s="112" t="s">
        <v>96</v>
      </c>
      <c r="G39" s="113"/>
      <c r="H39" s="114">
        <f t="shared" si="0"/>
        <v>0</v>
      </c>
      <c r="I39" s="114" t="str">
        <f t="shared" si="1"/>
        <v/>
      </c>
      <c r="J39" s="73" t="s">
        <v>47</v>
      </c>
      <c r="L39" s="79" t="str">
        <f t="shared" si="2"/>
        <v/>
      </c>
      <c r="M39" s="79" t="str">
        <f t="shared" si="5"/>
        <v/>
      </c>
      <c r="N39" s="79" t="str">
        <f t="shared" si="6"/>
        <v/>
      </c>
    </row>
    <row r="40" spans="1:14" ht="30" customHeight="1" x14ac:dyDescent="0.35">
      <c r="A40" s="110" t="s">
        <v>36</v>
      </c>
      <c r="B40" s="111">
        <v>1</v>
      </c>
      <c r="C40" s="108" t="s">
        <v>38</v>
      </c>
      <c r="D40" s="111" t="s">
        <v>145</v>
      </c>
      <c r="E40" s="108" t="s">
        <v>153</v>
      </c>
      <c r="F40" s="112" t="s">
        <v>96</v>
      </c>
      <c r="G40" s="113">
        <v>150</v>
      </c>
      <c r="H40" s="114">
        <f t="shared" ref="H40:H67" si="7">IF(D40="Oberirdisch",IF(ISNUMBER(B40),B40*G40,""),0)</f>
        <v>0</v>
      </c>
      <c r="I40" s="114">
        <f t="shared" ref="I40:I67" si="8">IF(D40="Unterirdisch",IF(ISNUMBER(B40),B40*G40,""),0)</f>
        <v>150</v>
      </c>
      <c r="J40" s="73" t="s">
        <v>47</v>
      </c>
      <c r="L40" s="79" t="str">
        <f t="shared" si="2"/>
        <v/>
      </c>
      <c r="M40" s="79" t="str">
        <f t="shared" si="5"/>
        <v/>
      </c>
      <c r="N40" s="79" t="str">
        <f t="shared" si="6"/>
        <v/>
      </c>
    </row>
    <row r="41" spans="1:14" ht="30" customHeight="1" x14ac:dyDescent="0.35">
      <c r="A41" s="110" t="s">
        <v>36</v>
      </c>
      <c r="B41" s="111" t="s">
        <v>51</v>
      </c>
      <c r="C41" s="108" t="s">
        <v>89</v>
      </c>
      <c r="D41" s="111" t="s">
        <v>145</v>
      </c>
      <c r="E41" s="108" t="s">
        <v>179</v>
      </c>
      <c r="F41" s="112" t="s">
        <v>96</v>
      </c>
      <c r="G41" s="113"/>
      <c r="H41" s="114">
        <f t="shared" si="7"/>
        <v>0</v>
      </c>
      <c r="I41" s="114" t="str">
        <f t="shared" si="8"/>
        <v/>
      </c>
      <c r="J41" s="73" t="s">
        <v>47</v>
      </c>
      <c r="L41" s="79" t="str">
        <f t="shared" si="2"/>
        <v/>
      </c>
      <c r="M41" s="79" t="str">
        <f t="shared" si="5"/>
        <v/>
      </c>
      <c r="N41" s="79" t="str">
        <f t="shared" si="6"/>
        <v/>
      </c>
    </row>
    <row r="42" spans="1:14" ht="30" customHeight="1" x14ac:dyDescent="0.35">
      <c r="A42" s="110" t="s">
        <v>36</v>
      </c>
      <c r="B42" s="111">
        <v>1</v>
      </c>
      <c r="C42" s="108" t="s">
        <v>104</v>
      </c>
      <c r="D42" s="111" t="s">
        <v>145</v>
      </c>
      <c r="E42" s="108" t="s">
        <v>154</v>
      </c>
      <c r="F42" s="112" t="s">
        <v>98</v>
      </c>
      <c r="G42" s="113">
        <v>50</v>
      </c>
      <c r="H42" s="114">
        <f t="shared" si="7"/>
        <v>0</v>
      </c>
      <c r="I42" s="114">
        <f t="shared" si="8"/>
        <v>50</v>
      </c>
      <c r="J42" s="73" t="s">
        <v>47</v>
      </c>
      <c r="L42" s="79" t="str">
        <f t="shared" si="2"/>
        <v/>
      </c>
      <c r="M42" s="79" t="str">
        <f t="shared" si="5"/>
        <v/>
      </c>
      <c r="N42" s="79" t="str">
        <f t="shared" si="6"/>
        <v/>
      </c>
    </row>
    <row r="43" spans="1:14" ht="30" customHeight="1" x14ac:dyDescent="0.35">
      <c r="A43" s="110" t="s">
        <v>36</v>
      </c>
      <c r="B43" s="111">
        <v>1</v>
      </c>
      <c r="C43" s="108" t="s">
        <v>141</v>
      </c>
      <c r="D43" s="111" t="s">
        <v>145</v>
      </c>
      <c r="E43" s="108" t="s">
        <v>142</v>
      </c>
      <c r="F43" s="112" t="s">
        <v>96</v>
      </c>
      <c r="G43" s="113">
        <v>30</v>
      </c>
      <c r="H43" s="114">
        <f t="shared" si="7"/>
        <v>0</v>
      </c>
      <c r="I43" s="114">
        <f t="shared" si="8"/>
        <v>30</v>
      </c>
      <c r="J43" s="73" t="s">
        <v>47</v>
      </c>
      <c r="L43" s="79" t="str">
        <f t="shared" si="2"/>
        <v/>
      </c>
      <c r="M43" s="79" t="str">
        <f t="shared" si="5"/>
        <v/>
      </c>
      <c r="N43" s="79" t="str">
        <f t="shared" si="6"/>
        <v/>
      </c>
    </row>
    <row r="44" spans="1:14" ht="30" customHeight="1" x14ac:dyDescent="0.35">
      <c r="A44" s="110" t="s">
        <v>36</v>
      </c>
      <c r="B44" s="111">
        <v>1</v>
      </c>
      <c r="C44" s="108" t="s">
        <v>40</v>
      </c>
      <c r="D44" s="111" t="s">
        <v>145</v>
      </c>
      <c r="E44" s="108" t="s">
        <v>142</v>
      </c>
      <c r="F44" s="112" t="s">
        <v>96</v>
      </c>
      <c r="G44" s="113">
        <v>30</v>
      </c>
      <c r="H44" s="114">
        <f t="shared" si="7"/>
        <v>0</v>
      </c>
      <c r="I44" s="114">
        <f t="shared" si="8"/>
        <v>30</v>
      </c>
      <c r="J44" s="73" t="s">
        <v>47</v>
      </c>
      <c r="L44" s="79" t="str">
        <f t="shared" si="2"/>
        <v/>
      </c>
      <c r="M44" s="79" t="str">
        <f t="shared" si="5"/>
        <v/>
      </c>
      <c r="N44" s="79" t="str">
        <f t="shared" si="6"/>
        <v/>
      </c>
    </row>
    <row r="45" spans="1:14" ht="30" customHeight="1" x14ac:dyDescent="0.35">
      <c r="A45" s="110" t="s">
        <v>165</v>
      </c>
      <c r="B45" s="111">
        <v>30</v>
      </c>
      <c r="C45" s="108" t="s">
        <v>45</v>
      </c>
      <c r="D45" s="111" t="s">
        <v>145</v>
      </c>
      <c r="E45" s="108" t="s">
        <v>53</v>
      </c>
      <c r="F45" s="112" t="s">
        <v>99</v>
      </c>
      <c r="G45" s="113"/>
      <c r="H45" s="114">
        <f t="shared" si="7"/>
        <v>0</v>
      </c>
      <c r="I45" s="114">
        <f t="shared" si="8"/>
        <v>0</v>
      </c>
      <c r="J45" s="73" t="s">
        <v>48</v>
      </c>
      <c r="L45" s="79" t="str">
        <f t="shared" si="2"/>
        <v/>
      </c>
      <c r="M45" s="79" t="str">
        <f t="shared" si="5"/>
        <v/>
      </c>
      <c r="N45" s="79">
        <f t="shared" si="6"/>
        <v>30</v>
      </c>
    </row>
    <row r="46" spans="1:14" ht="30" customHeight="1" x14ac:dyDescent="0.35">
      <c r="A46" s="110" t="s">
        <v>166</v>
      </c>
      <c r="B46" s="111">
        <v>5</v>
      </c>
      <c r="C46" s="108" t="s">
        <v>100</v>
      </c>
      <c r="D46" s="111" t="s">
        <v>145</v>
      </c>
      <c r="E46" s="108" t="s">
        <v>53</v>
      </c>
      <c r="F46" s="112" t="s">
        <v>99</v>
      </c>
      <c r="G46" s="113"/>
      <c r="H46" s="114">
        <f t="shared" si="7"/>
        <v>0</v>
      </c>
      <c r="I46" s="114">
        <f t="shared" si="8"/>
        <v>0</v>
      </c>
      <c r="J46" s="73" t="s">
        <v>48</v>
      </c>
      <c r="L46" s="79" t="str">
        <f t="shared" si="2"/>
        <v/>
      </c>
      <c r="M46" s="79" t="str">
        <f t="shared" si="5"/>
        <v/>
      </c>
      <c r="N46" s="79">
        <f t="shared" si="6"/>
        <v>5</v>
      </c>
    </row>
    <row r="47" spans="1:14" ht="30" customHeight="1" x14ac:dyDescent="0.35">
      <c r="A47" s="110" t="s">
        <v>164</v>
      </c>
      <c r="B47" s="111">
        <v>2</v>
      </c>
      <c r="C47" s="108" t="s">
        <v>44</v>
      </c>
      <c r="D47" s="111" t="s">
        <v>144</v>
      </c>
      <c r="E47" s="108" t="s">
        <v>53</v>
      </c>
      <c r="F47" s="112" t="s">
        <v>97</v>
      </c>
      <c r="G47" s="113"/>
      <c r="H47" s="114">
        <f t="shared" si="7"/>
        <v>0</v>
      </c>
      <c r="I47" s="114">
        <f t="shared" si="8"/>
        <v>0</v>
      </c>
      <c r="J47" s="73" t="s">
        <v>148</v>
      </c>
      <c r="L47" s="79" t="str">
        <f t="shared" si="2"/>
        <v/>
      </c>
      <c r="M47" s="79">
        <f t="shared" si="5"/>
        <v>2</v>
      </c>
      <c r="N47" s="79" t="str">
        <f t="shared" si="6"/>
        <v/>
      </c>
    </row>
    <row r="48" spans="1:14" ht="30" customHeight="1" x14ac:dyDescent="0.35">
      <c r="A48" s="110" t="s">
        <v>164</v>
      </c>
      <c r="B48" s="111">
        <v>8</v>
      </c>
      <c r="C48" s="108" t="s">
        <v>43</v>
      </c>
      <c r="D48" s="111" t="s">
        <v>144</v>
      </c>
      <c r="E48" s="108" t="s">
        <v>180</v>
      </c>
      <c r="F48" s="112" t="s">
        <v>99</v>
      </c>
      <c r="G48" s="113"/>
      <c r="H48" s="114">
        <f t="shared" si="7"/>
        <v>0</v>
      </c>
      <c r="I48" s="114">
        <f t="shared" si="8"/>
        <v>0</v>
      </c>
      <c r="J48" s="73" t="s">
        <v>148</v>
      </c>
      <c r="L48" s="79" t="str">
        <f t="shared" si="2"/>
        <v/>
      </c>
      <c r="M48" s="79">
        <f t="shared" si="5"/>
        <v>8</v>
      </c>
      <c r="N48" s="79" t="str">
        <f t="shared" si="6"/>
        <v/>
      </c>
    </row>
    <row r="49" spans="1:14" ht="30" customHeight="1" x14ac:dyDescent="0.35">
      <c r="A49" s="110" t="s">
        <v>164</v>
      </c>
      <c r="B49" s="111">
        <v>250</v>
      </c>
      <c r="C49" s="108" t="s">
        <v>182</v>
      </c>
      <c r="D49" s="112" t="s">
        <v>167</v>
      </c>
      <c r="E49" s="108" t="s">
        <v>181</v>
      </c>
      <c r="F49" s="112" t="s">
        <v>96</v>
      </c>
      <c r="G49" s="113"/>
      <c r="H49" s="114">
        <f t="shared" si="7"/>
        <v>0</v>
      </c>
      <c r="I49" s="114">
        <f t="shared" si="8"/>
        <v>0</v>
      </c>
      <c r="J49" s="73" t="s">
        <v>148</v>
      </c>
      <c r="L49" s="79" t="str">
        <f t="shared" si="2"/>
        <v/>
      </c>
      <c r="M49" s="79">
        <f t="shared" si="5"/>
        <v>250</v>
      </c>
      <c r="N49" s="79" t="str">
        <f t="shared" si="6"/>
        <v/>
      </c>
    </row>
    <row r="50" spans="1:14" ht="30" customHeight="1" x14ac:dyDescent="0.35">
      <c r="A50" s="110" t="s">
        <v>18</v>
      </c>
      <c r="B50" s="111" t="s">
        <v>51</v>
      </c>
      <c r="C50" s="108" t="s">
        <v>20</v>
      </c>
      <c r="D50" s="111" t="s">
        <v>144</v>
      </c>
      <c r="E50" s="108" t="s">
        <v>139</v>
      </c>
      <c r="F50" s="112" t="s">
        <v>97</v>
      </c>
      <c r="G50" s="113"/>
      <c r="H50" s="114" t="str">
        <f t="shared" si="7"/>
        <v/>
      </c>
      <c r="I50" s="114">
        <f t="shared" si="8"/>
        <v>0</v>
      </c>
      <c r="J50" s="73" t="s">
        <v>47</v>
      </c>
      <c r="L50" s="79" t="str">
        <f t="shared" si="2"/>
        <v/>
      </c>
      <c r="M50" s="79" t="str">
        <f t="shared" si="5"/>
        <v/>
      </c>
      <c r="N50" s="79" t="str">
        <f t="shared" si="6"/>
        <v/>
      </c>
    </row>
    <row r="51" spans="1:14" ht="30" customHeight="1" x14ac:dyDescent="0.35">
      <c r="A51" s="110" t="s">
        <v>18</v>
      </c>
      <c r="B51" s="111" t="s">
        <v>51</v>
      </c>
      <c r="C51" s="108" t="s">
        <v>24</v>
      </c>
      <c r="D51" s="111" t="s">
        <v>144</v>
      </c>
      <c r="E51" s="108" t="s">
        <v>139</v>
      </c>
      <c r="F51" s="112" t="s">
        <v>96</v>
      </c>
      <c r="G51" s="113"/>
      <c r="H51" s="114" t="str">
        <f t="shared" si="7"/>
        <v/>
      </c>
      <c r="I51" s="114">
        <f t="shared" si="8"/>
        <v>0</v>
      </c>
      <c r="J51" s="73" t="s">
        <v>47</v>
      </c>
      <c r="L51" s="79" t="str">
        <f t="shared" si="2"/>
        <v/>
      </c>
      <c r="M51" s="79" t="str">
        <f t="shared" si="5"/>
        <v/>
      </c>
      <c r="N51" s="79" t="str">
        <f t="shared" si="6"/>
        <v/>
      </c>
    </row>
    <row r="52" spans="1:14" ht="30" customHeight="1" x14ac:dyDescent="0.35">
      <c r="A52" s="110" t="s">
        <v>18</v>
      </c>
      <c r="B52" s="111">
        <v>1</v>
      </c>
      <c r="C52" s="108" t="s">
        <v>27</v>
      </c>
      <c r="D52" s="111" t="s">
        <v>144</v>
      </c>
      <c r="E52" s="108" t="s">
        <v>139</v>
      </c>
      <c r="F52" s="112" t="s">
        <v>97</v>
      </c>
      <c r="G52" s="113">
        <v>150</v>
      </c>
      <c r="H52" s="114">
        <f t="shared" si="7"/>
        <v>150</v>
      </c>
      <c r="I52" s="114">
        <f t="shared" si="8"/>
        <v>0</v>
      </c>
      <c r="J52" s="73" t="s">
        <v>47</v>
      </c>
      <c r="L52" s="79" t="str">
        <f t="shared" si="2"/>
        <v/>
      </c>
      <c r="M52" s="79" t="str">
        <f t="shared" si="5"/>
        <v/>
      </c>
      <c r="N52" s="79" t="str">
        <f t="shared" si="6"/>
        <v/>
      </c>
    </row>
    <row r="53" spans="1:14" ht="30" customHeight="1" x14ac:dyDescent="0.35">
      <c r="A53" s="110" t="s">
        <v>18</v>
      </c>
      <c r="B53" s="111" t="s">
        <v>51</v>
      </c>
      <c r="C53" s="108" t="s">
        <v>21</v>
      </c>
      <c r="D53" s="111" t="s">
        <v>144</v>
      </c>
      <c r="E53" s="108" t="s">
        <v>139</v>
      </c>
      <c r="F53" s="112" t="s">
        <v>97</v>
      </c>
      <c r="G53" s="113"/>
      <c r="H53" s="114" t="str">
        <f t="shared" si="7"/>
        <v/>
      </c>
      <c r="I53" s="114">
        <f t="shared" si="8"/>
        <v>0</v>
      </c>
      <c r="J53" s="73" t="s">
        <v>47</v>
      </c>
      <c r="L53" s="79" t="str">
        <f t="shared" si="2"/>
        <v/>
      </c>
      <c r="M53" s="79" t="str">
        <f t="shared" si="5"/>
        <v/>
      </c>
      <c r="N53" s="79" t="str">
        <f t="shared" si="6"/>
        <v/>
      </c>
    </row>
    <row r="54" spans="1:14" ht="30" customHeight="1" x14ac:dyDescent="0.35">
      <c r="A54" s="110" t="s">
        <v>18</v>
      </c>
      <c r="B54" s="111" t="s">
        <v>51</v>
      </c>
      <c r="C54" s="108" t="s">
        <v>22</v>
      </c>
      <c r="D54" s="111" t="s">
        <v>144</v>
      </c>
      <c r="E54" s="108" t="s">
        <v>139</v>
      </c>
      <c r="F54" s="112" t="s">
        <v>96</v>
      </c>
      <c r="G54" s="113"/>
      <c r="H54" s="114" t="str">
        <f t="shared" si="7"/>
        <v/>
      </c>
      <c r="I54" s="114">
        <f t="shared" si="8"/>
        <v>0</v>
      </c>
      <c r="J54" s="73" t="s">
        <v>47</v>
      </c>
      <c r="L54" s="79" t="str">
        <f t="shared" si="2"/>
        <v/>
      </c>
      <c r="M54" s="79" t="str">
        <f t="shared" si="5"/>
        <v/>
      </c>
      <c r="N54" s="79" t="str">
        <f t="shared" si="6"/>
        <v/>
      </c>
    </row>
    <row r="55" spans="1:14" ht="30" customHeight="1" x14ac:dyDescent="0.35">
      <c r="A55" s="110" t="s">
        <v>18</v>
      </c>
      <c r="B55" s="111" t="s">
        <v>51</v>
      </c>
      <c r="C55" s="108" t="s">
        <v>23</v>
      </c>
      <c r="D55" s="111" t="s">
        <v>144</v>
      </c>
      <c r="E55" s="108" t="s">
        <v>139</v>
      </c>
      <c r="F55" s="112" t="s">
        <v>96</v>
      </c>
      <c r="G55" s="113"/>
      <c r="H55" s="114" t="str">
        <f t="shared" si="7"/>
        <v/>
      </c>
      <c r="I55" s="114">
        <f t="shared" si="8"/>
        <v>0</v>
      </c>
      <c r="J55" s="73" t="s">
        <v>47</v>
      </c>
      <c r="L55" s="79" t="str">
        <f t="shared" si="2"/>
        <v/>
      </c>
      <c r="M55" s="79" t="str">
        <f t="shared" si="5"/>
        <v/>
      </c>
      <c r="N55" s="79" t="str">
        <f t="shared" si="6"/>
        <v/>
      </c>
    </row>
    <row r="56" spans="1:14" ht="30" customHeight="1" x14ac:dyDescent="0.35">
      <c r="A56" s="110" t="s">
        <v>18</v>
      </c>
      <c r="B56" s="111" t="s">
        <v>51</v>
      </c>
      <c r="C56" s="108" t="s">
        <v>25</v>
      </c>
      <c r="D56" s="111" t="s">
        <v>144</v>
      </c>
      <c r="E56" s="108" t="s">
        <v>139</v>
      </c>
      <c r="F56" s="112" t="s">
        <v>96</v>
      </c>
      <c r="G56" s="113"/>
      <c r="H56" s="114" t="str">
        <f t="shared" si="7"/>
        <v/>
      </c>
      <c r="I56" s="114">
        <f t="shared" si="8"/>
        <v>0</v>
      </c>
      <c r="J56" s="73" t="s">
        <v>47</v>
      </c>
      <c r="L56" s="79" t="str">
        <f t="shared" si="2"/>
        <v/>
      </c>
      <c r="M56" s="79" t="str">
        <f t="shared" si="5"/>
        <v/>
      </c>
      <c r="N56" s="79" t="str">
        <f t="shared" si="6"/>
        <v/>
      </c>
    </row>
    <row r="57" spans="1:14" ht="30" customHeight="1" x14ac:dyDescent="0.35">
      <c r="A57" s="110" t="s">
        <v>18</v>
      </c>
      <c r="B57" s="111" t="s">
        <v>51</v>
      </c>
      <c r="C57" s="108" t="s">
        <v>19</v>
      </c>
      <c r="D57" s="111" t="s">
        <v>144</v>
      </c>
      <c r="E57" s="108" t="s">
        <v>139</v>
      </c>
      <c r="F57" s="112" t="s">
        <v>97</v>
      </c>
      <c r="G57" s="113"/>
      <c r="H57" s="114" t="str">
        <f t="shared" si="7"/>
        <v/>
      </c>
      <c r="I57" s="114">
        <f t="shared" si="8"/>
        <v>0</v>
      </c>
      <c r="J57" s="73" t="s">
        <v>47</v>
      </c>
      <c r="L57" s="79" t="str">
        <f t="shared" si="2"/>
        <v/>
      </c>
      <c r="M57" s="79" t="str">
        <f t="shared" si="5"/>
        <v/>
      </c>
      <c r="N57" s="79" t="str">
        <f t="shared" si="6"/>
        <v/>
      </c>
    </row>
    <row r="58" spans="1:14" ht="30" customHeight="1" x14ac:dyDescent="0.35">
      <c r="A58" s="110" t="s">
        <v>18</v>
      </c>
      <c r="B58" s="111" t="s">
        <v>51</v>
      </c>
      <c r="C58" s="108" t="s">
        <v>105</v>
      </c>
      <c r="D58" s="111" t="s">
        <v>144</v>
      </c>
      <c r="E58" s="108" t="s">
        <v>139</v>
      </c>
      <c r="F58" s="112" t="s">
        <v>97</v>
      </c>
      <c r="G58" s="113"/>
      <c r="H58" s="114" t="str">
        <f t="shared" si="7"/>
        <v/>
      </c>
      <c r="I58" s="114">
        <f t="shared" si="8"/>
        <v>0</v>
      </c>
      <c r="J58" s="73" t="s">
        <v>47</v>
      </c>
      <c r="L58" s="79" t="str">
        <f t="shared" si="2"/>
        <v/>
      </c>
      <c r="M58" s="79" t="str">
        <f t="shared" si="5"/>
        <v/>
      </c>
      <c r="N58" s="79" t="str">
        <f t="shared" si="6"/>
        <v/>
      </c>
    </row>
    <row r="59" spans="1:14" ht="30" customHeight="1" x14ac:dyDescent="0.35">
      <c r="A59" s="110" t="s">
        <v>18</v>
      </c>
      <c r="B59" s="111" t="s">
        <v>51</v>
      </c>
      <c r="C59" s="108" t="s">
        <v>26</v>
      </c>
      <c r="D59" s="111" t="s">
        <v>144</v>
      </c>
      <c r="E59" s="108" t="s">
        <v>139</v>
      </c>
      <c r="F59" s="112" t="s">
        <v>96</v>
      </c>
      <c r="G59" s="113"/>
      <c r="H59" s="114" t="str">
        <f t="shared" si="7"/>
        <v/>
      </c>
      <c r="I59" s="114">
        <f t="shared" si="8"/>
        <v>0</v>
      </c>
      <c r="J59" s="73" t="s">
        <v>47</v>
      </c>
      <c r="L59" s="79" t="str">
        <f t="shared" si="2"/>
        <v/>
      </c>
      <c r="M59" s="79" t="str">
        <f t="shared" si="5"/>
        <v/>
      </c>
      <c r="N59" s="79" t="str">
        <f t="shared" si="6"/>
        <v/>
      </c>
    </row>
    <row r="60" spans="1:14" ht="30" customHeight="1" x14ac:dyDescent="0.35">
      <c r="A60" s="110" t="s">
        <v>28</v>
      </c>
      <c r="B60" s="111">
        <v>1</v>
      </c>
      <c r="C60" s="108" t="s">
        <v>127</v>
      </c>
      <c r="D60" s="111" t="s">
        <v>144</v>
      </c>
      <c r="E60" s="108"/>
      <c r="F60" s="112" t="s">
        <v>96</v>
      </c>
      <c r="G60" s="113">
        <v>20</v>
      </c>
      <c r="H60" s="114">
        <f t="shared" si="7"/>
        <v>20</v>
      </c>
      <c r="I60" s="114">
        <f t="shared" si="8"/>
        <v>0</v>
      </c>
      <c r="J60" s="73" t="s">
        <v>47</v>
      </c>
      <c r="L60" s="79" t="str">
        <f t="shared" si="2"/>
        <v/>
      </c>
      <c r="M60" s="79" t="str">
        <f t="shared" si="5"/>
        <v/>
      </c>
      <c r="N60" s="79" t="str">
        <f t="shared" si="6"/>
        <v/>
      </c>
    </row>
    <row r="61" spans="1:14" ht="30" customHeight="1" x14ac:dyDescent="0.35">
      <c r="A61" s="110" t="s">
        <v>28</v>
      </c>
      <c r="B61" s="111">
        <v>2</v>
      </c>
      <c r="C61" s="108" t="s">
        <v>128</v>
      </c>
      <c r="D61" s="111" t="s">
        <v>145</v>
      </c>
      <c r="E61" s="108"/>
      <c r="F61" s="112" t="s">
        <v>96</v>
      </c>
      <c r="G61" s="113">
        <v>25</v>
      </c>
      <c r="H61" s="114">
        <f t="shared" si="7"/>
        <v>0</v>
      </c>
      <c r="I61" s="114">
        <f t="shared" si="8"/>
        <v>50</v>
      </c>
      <c r="J61" s="73" t="s">
        <v>47</v>
      </c>
      <c r="L61" s="79" t="str">
        <f t="shared" si="2"/>
        <v/>
      </c>
      <c r="M61" s="79" t="str">
        <f t="shared" si="5"/>
        <v/>
      </c>
      <c r="N61" s="79" t="str">
        <f t="shared" si="6"/>
        <v/>
      </c>
    </row>
    <row r="62" spans="1:14" ht="30" customHeight="1" x14ac:dyDescent="0.35">
      <c r="A62" s="110" t="s">
        <v>28</v>
      </c>
      <c r="B62" s="111" t="s">
        <v>51</v>
      </c>
      <c r="C62" s="108" t="s">
        <v>30</v>
      </c>
      <c r="D62" s="111" t="s">
        <v>144</v>
      </c>
      <c r="E62" s="108" t="s">
        <v>52</v>
      </c>
      <c r="F62" s="112" t="s">
        <v>96</v>
      </c>
      <c r="G62" s="113"/>
      <c r="H62" s="114" t="str">
        <f t="shared" si="7"/>
        <v/>
      </c>
      <c r="I62" s="114">
        <f t="shared" si="8"/>
        <v>0</v>
      </c>
      <c r="J62" s="73" t="s">
        <v>47</v>
      </c>
      <c r="L62" s="79" t="str">
        <f t="shared" si="2"/>
        <v/>
      </c>
      <c r="M62" s="79" t="str">
        <f t="shared" si="5"/>
        <v/>
      </c>
      <c r="N62" s="79" t="str">
        <f t="shared" si="6"/>
        <v/>
      </c>
    </row>
    <row r="63" spans="1:14" ht="30" customHeight="1" x14ac:dyDescent="0.35">
      <c r="A63" s="110" t="s">
        <v>28</v>
      </c>
      <c r="B63" s="111" t="s">
        <v>51</v>
      </c>
      <c r="C63" s="108" t="s">
        <v>31</v>
      </c>
      <c r="D63" s="111" t="s">
        <v>144</v>
      </c>
      <c r="E63" s="108" t="s">
        <v>52</v>
      </c>
      <c r="F63" s="112" t="s">
        <v>96</v>
      </c>
      <c r="G63" s="113"/>
      <c r="H63" s="114" t="str">
        <f t="shared" si="7"/>
        <v/>
      </c>
      <c r="I63" s="114">
        <f t="shared" si="8"/>
        <v>0</v>
      </c>
      <c r="J63" s="73" t="s">
        <v>47</v>
      </c>
      <c r="L63" s="79" t="str">
        <f t="shared" si="2"/>
        <v/>
      </c>
      <c r="M63" s="79" t="str">
        <f t="shared" si="5"/>
        <v/>
      </c>
      <c r="N63" s="79" t="str">
        <f t="shared" si="6"/>
        <v/>
      </c>
    </row>
    <row r="64" spans="1:14" ht="30" customHeight="1" x14ac:dyDescent="0.35">
      <c r="A64" s="110" t="s">
        <v>28</v>
      </c>
      <c r="B64" s="111">
        <v>2</v>
      </c>
      <c r="C64" s="108" t="s">
        <v>29</v>
      </c>
      <c r="D64" s="111" t="s">
        <v>144</v>
      </c>
      <c r="E64" s="108"/>
      <c r="F64" s="112" t="s">
        <v>96</v>
      </c>
      <c r="G64" s="113">
        <v>15</v>
      </c>
      <c r="H64" s="114">
        <f t="shared" si="7"/>
        <v>30</v>
      </c>
      <c r="I64" s="114">
        <f t="shared" si="8"/>
        <v>0</v>
      </c>
      <c r="J64" s="73" t="s">
        <v>47</v>
      </c>
      <c r="L64" s="79" t="str">
        <f t="shared" si="2"/>
        <v/>
      </c>
      <c r="M64" s="79" t="str">
        <f t="shared" si="5"/>
        <v/>
      </c>
      <c r="N64" s="79" t="str">
        <f t="shared" si="6"/>
        <v/>
      </c>
    </row>
    <row r="65" spans="1:14" ht="30" customHeight="1" x14ac:dyDescent="0.35">
      <c r="A65" s="110" t="s">
        <v>108</v>
      </c>
      <c r="B65" s="111">
        <v>1</v>
      </c>
      <c r="C65" s="108" t="s">
        <v>174</v>
      </c>
      <c r="D65" s="111" t="s">
        <v>145</v>
      </c>
      <c r="E65" s="108"/>
      <c r="F65" s="115"/>
      <c r="G65" s="116">
        <v>20</v>
      </c>
      <c r="H65" s="114">
        <f t="shared" si="7"/>
        <v>0</v>
      </c>
      <c r="I65" s="114">
        <f t="shared" si="8"/>
        <v>20</v>
      </c>
      <c r="J65" s="73" t="s">
        <v>47</v>
      </c>
      <c r="L65" s="79" t="str">
        <f t="shared" ref="L65:L67" si="9">IF(OR(A65="Büro AP",A65="GF"),B65,"")</f>
        <v/>
      </c>
      <c r="M65" s="79" t="str">
        <f t="shared" ref="M65:M67" si="10">IF(J65="Stk. PKW",B65,"")</f>
        <v/>
      </c>
      <c r="N65" s="79" t="str">
        <f t="shared" ref="N65:N67" si="11">IF(J65="Stk.",B65,"")</f>
        <v/>
      </c>
    </row>
    <row r="66" spans="1:14" ht="30" customHeight="1" x14ac:dyDescent="0.35">
      <c r="A66" s="110" t="s">
        <v>108</v>
      </c>
      <c r="B66" s="111">
        <v>1</v>
      </c>
      <c r="C66" s="108" t="s">
        <v>175</v>
      </c>
      <c r="D66" s="111" t="s">
        <v>145</v>
      </c>
      <c r="E66" s="108" t="s">
        <v>176</v>
      </c>
      <c r="F66" s="115"/>
      <c r="G66" s="116">
        <v>20</v>
      </c>
      <c r="H66" s="114">
        <f t="shared" si="7"/>
        <v>0</v>
      </c>
      <c r="I66" s="114">
        <f t="shared" si="8"/>
        <v>20</v>
      </c>
      <c r="J66" s="73" t="s">
        <v>47</v>
      </c>
      <c r="L66" s="79" t="str">
        <f t="shared" si="9"/>
        <v/>
      </c>
      <c r="M66" s="79" t="str">
        <f t="shared" si="10"/>
        <v/>
      </c>
      <c r="N66" s="79" t="str">
        <f t="shared" si="11"/>
        <v/>
      </c>
    </row>
    <row r="67" spans="1:14" ht="30" customHeight="1" x14ac:dyDescent="0.35">
      <c r="A67" s="110" t="s">
        <v>108</v>
      </c>
      <c r="B67" s="111">
        <v>1</v>
      </c>
      <c r="C67" s="108" t="s">
        <v>177</v>
      </c>
      <c r="D67" s="111" t="s">
        <v>145</v>
      </c>
      <c r="E67" s="108"/>
      <c r="F67" s="111">
        <v>20</v>
      </c>
      <c r="G67" s="116">
        <v>50</v>
      </c>
      <c r="H67" s="114">
        <f t="shared" si="7"/>
        <v>0</v>
      </c>
      <c r="I67" s="114">
        <f t="shared" si="8"/>
        <v>50</v>
      </c>
      <c r="J67" s="73" t="s">
        <v>47</v>
      </c>
      <c r="L67" s="79" t="str">
        <f t="shared" si="9"/>
        <v/>
      </c>
      <c r="M67" s="79" t="str">
        <f t="shared" si="10"/>
        <v/>
      </c>
      <c r="N67" s="79" t="str">
        <f t="shared" si="11"/>
        <v/>
      </c>
    </row>
  </sheetData>
  <autoFilter ref="A7:J67" xr:uid="{00000000-0009-0000-0000-000001000000}">
    <sortState xmlns:xlrd2="http://schemas.microsoft.com/office/spreadsheetml/2017/richdata2" ref="A8:J64">
      <sortCondition ref="A7:A64"/>
    </sortState>
  </autoFilter>
  <mergeCells count="3">
    <mergeCell ref="B2:C2"/>
    <mergeCell ref="B3:C3"/>
    <mergeCell ref="B4:C4"/>
  </mergeCells>
  <pageMargins left="0.70866141732283472" right="0.70866141732283472" top="0.78740157480314965" bottom="0.78740157480314965" header="0.31496062992125984" footer="0.31496062992125984"/>
  <pageSetup paperSize="9" scale="66" fitToHeight="0" orientation="landscape" r:id="rId1"/>
  <headerFooter>
    <oddFooter>&amp;L&amp;8Stand: &amp;D&amp;C&amp;8(c) FACINATION GmbH&amp;R&amp;8Seite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9"/>
  <sheetViews>
    <sheetView showGridLines="0" zoomScaleNormal="100" workbookViewId="0">
      <pane ySplit="7" topLeftCell="A14" activePane="bottomLeft" state="frozenSplit"/>
      <selection pane="bottomLeft" activeCell="B12" sqref="B12"/>
    </sheetView>
  </sheetViews>
  <sheetFormatPr baseColWidth="10" defaultRowHeight="14.5" outlineLevelCol="1" x14ac:dyDescent="0.35"/>
  <cols>
    <col min="1" max="1" width="19" style="1" customWidth="1"/>
    <col min="2" max="2" width="28" style="10" customWidth="1"/>
    <col min="3" max="3" width="14.453125" style="8" hidden="1" customWidth="1" outlineLevel="1"/>
    <col min="4" max="4" width="14" style="15" customWidth="1" collapsed="1"/>
    <col min="5" max="6" width="12.7265625" style="81" customWidth="1"/>
    <col min="7" max="7" width="9.7265625" style="1" customWidth="1"/>
    <col min="8" max="8" width="2.1796875" customWidth="1"/>
    <col min="9" max="10" width="12.7265625" style="86" customWidth="1"/>
    <col min="11" max="11" width="13.7265625" style="86" customWidth="1"/>
  </cols>
  <sheetData>
    <row r="1" spans="1:11" ht="21" x14ac:dyDescent="0.35">
      <c r="A1" s="11" t="s">
        <v>162</v>
      </c>
      <c r="D1" s="80" t="s">
        <v>152</v>
      </c>
      <c r="I1" s="85"/>
    </row>
    <row r="2" spans="1:11" ht="20" customHeight="1" x14ac:dyDescent="0.35">
      <c r="A2" s="1" t="s">
        <v>0</v>
      </c>
      <c r="B2" s="10" t="str">
        <f>Flächenermittlung!B2</f>
        <v>Mustermann</v>
      </c>
      <c r="D2" s="75" t="s">
        <v>151</v>
      </c>
      <c r="E2" s="82">
        <f ca="1">E3*1.2</f>
        <v>9118.08</v>
      </c>
      <c r="F2" s="82">
        <f ca="1">F3*1.2</f>
        <v>763.19999999999993</v>
      </c>
      <c r="G2" s="1" t="s">
        <v>47</v>
      </c>
      <c r="I2" s="89">
        <f ca="1">E2/I$7</f>
        <v>20.2624</v>
      </c>
      <c r="J2" s="87" t="s">
        <v>158</v>
      </c>
    </row>
    <row r="3" spans="1:11" ht="20" customHeight="1" x14ac:dyDescent="0.35">
      <c r="A3" s="1" t="s">
        <v>50</v>
      </c>
      <c r="B3" s="10" t="str">
        <f>Flächenermittlung!B3</f>
        <v>Musterdorf</v>
      </c>
      <c r="D3" s="75" t="s">
        <v>150</v>
      </c>
      <c r="E3" s="82">
        <f ca="1">E7*1.2</f>
        <v>7598.4</v>
      </c>
      <c r="F3" s="82">
        <f ca="1">F7*1.2</f>
        <v>636</v>
      </c>
      <c r="G3" s="1" t="s">
        <v>47</v>
      </c>
      <c r="I3" s="89">
        <f ca="1">E3/I$7</f>
        <v>16.885333333333332</v>
      </c>
      <c r="J3" s="87" t="s">
        <v>158</v>
      </c>
    </row>
    <row r="4" spans="1:11" ht="20" customHeight="1" x14ac:dyDescent="0.35">
      <c r="A4" s="1" t="s">
        <v>170</v>
      </c>
      <c r="B4" s="90" t="str">
        <f>Flächenermittlung!B4</f>
        <v>Mustermann</v>
      </c>
      <c r="D4" s="75" t="s">
        <v>125</v>
      </c>
      <c r="E4" s="82">
        <f ca="1">E7</f>
        <v>6332</v>
      </c>
      <c r="F4" s="82">
        <f ca="1">F7</f>
        <v>530</v>
      </c>
      <c r="G4" s="1" t="s">
        <v>47</v>
      </c>
      <c r="I4" s="89">
        <f ca="1">E4/I$7</f>
        <v>14.071111111111112</v>
      </c>
      <c r="J4" s="87" t="s">
        <v>158</v>
      </c>
    </row>
    <row r="6" spans="1:11" x14ac:dyDescent="0.35">
      <c r="A6" s="3" t="s">
        <v>9</v>
      </c>
      <c r="B6" s="84" t="s">
        <v>163</v>
      </c>
      <c r="C6" s="9" t="s">
        <v>95</v>
      </c>
      <c r="D6" s="16" t="s">
        <v>143</v>
      </c>
      <c r="E6" s="83" t="s">
        <v>144</v>
      </c>
      <c r="F6" s="83" t="s">
        <v>145</v>
      </c>
      <c r="G6" s="3" t="s">
        <v>46</v>
      </c>
      <c r="I6" s="88" t="s">
        <v>54</v>
      </c>
      <c r="J6" s="88" t="s">
        <v>146</v>
      </c>
      <c r="K6" s="88" t="s">
        <v>147</v>
      </c>
    </row>
    <row r="7" spans="1:11" x14ac:dyDescent="0.35">
      <c r="A7" s="3"/>
      <c r="B7" s="84"/>
      <c r="C7" s="9"/>
      <c r="D7" s="16"/>
      <c r="E7" s="83">
        <f ca="1">SUBTOTAL(9,E8:E27)</f>
        <v>6332</v>
      </c>
      <c r="F7" s="83">
        <f ca="1">SUBTOTAL(9,F8:F27)</f>
        <v>530</v>
      </c>
      <c r="G7" s="3"/>
      <c r="I7" s="88">
        <f ca="1">SUBTOTAL(9,I8:I27)</f>
        <v>450</v>
      </c>
      <c r="J7" s="88">
        <f ca="1">SUBTOTAL(9,J8:J27)</f>
        <v>260</v>
      </c>
      <c r="K7" s="88">
        <f ca="1">SUBTOTAL(9,K8:K27)</f>
        <v>35</v>
      </c>
    </row>
    <row r="8" spans="1:11" ht="30" customHeight="1" x14ac:dyDescent="0.35">
      <c r="A8" s="73" t="s">
        <v>169</v>
      </c>
      <c r="B8" s="118"/>
      <c r="C8" s="76" t="s">
        <v>96</v>
      </c>
      <c r="D8" s="74" t="s">
        <v>144</v>
      </c>
      <c r="E8" s="82">
        <f ca="1">SUMIF(Flächenermittlung!A:I,'Flächenermittlung Summary'!A8,Flächenermittlung!H:H)</f>
        <v>4950</v>
      </c>
      <c r="F8" s="82">
        <f ca="1">SUMIF(Flächenermittlung!A:I,'Flächenermittlung Summary'!A8,Flächenermittlung!I:I)</f>
        <v>0</v>
      </c>
      <c r="G8" s="73" t="s">
        <v>47</v>
      </c>
      <c r="I8" s="117">
        <f ca="1">SUMIF(Flächenermittlung!$A:$N,'Flächenermittlung Summary'!$A8,Flächenermittlung!L:L)</f>
        <v>450</v>
      </c>
      <c r="J8" s="117">
        <f ca="1">SUMIF(Flächenermittlung!$A:$N,'Flächenermittlung Summary'!$A8,Flächenermittlung!M:M)</f>
        <v>0</v>
      </c>
      <c r="K8" s="117">
        <f ca="1">SUMIF(Flächenermittlung!$A:$N,'Flächenermittlung Summary'!$A8,Flächenermittlung!N:N)</f>
        <v>0</v>
      </c>
    </row>
    <row r="9" spans="1:11" ht="30" customHeight="1" x14ac:dyDescent="0.35">
      <c r="A9" s="73" t="s">
        <v>13</v>
      </c>
      <c r="B9" s="118"/>
      <c r="C9" s="76" t="s">
        <v>96</v>
      </c>
      <c r="D9" s="74" t="s">
        <v>144</v>
      </c>
      <c r="E9" s="82">
        <f ca="1">SUMIF(Flächenermittlung!A:I,'Flächenermittlung Summary'!A9,Flächenermittlung!H:H)</f>
        <v>747</v>
      </c>
      <c r="F9" s="82">
        <f ca="1">SUMIF(Flächenermittlung!A:I,'Flächenermittlung Summary'!A9,Flächenermittlung!I:I)</f>
        <v>0</v>
      </c>
      <c r="G9" s="73" t="s">
        <v>47</v>
      </c>
      <c r="I9" s="117">
        <f ca="1">SUMIF(Flächenermittlung!$A:$N,'Flächenermittlung Summary'!$A9,Flächenermittlung!L:L)</f>
        <v>0</v>
      </c>
      <c r="J9" s="117">
        <f ca="1">SUMIF(Flächenermittlung!$A:$N,'Flächenermittlung Summary'!$A9,Flächenermittlung!M:M)</f>
        <v>0</v>
      </c>
      <c r="K9" s="117">
        <f ca="1">SUMIF(Flächenermittlung!$A:$N,'Flächenermittlung Summary'!$A9,Flächenermittlung!N:N)</f>
        <v>0</v>
      </c>
    </row>
    <row r="10" spans="1:11" ht="30" customHeight="1" x14ac:dyDescent="0.35">
      <c r="A10" s="73" t="s">
        <v>168</v>
      </c>
      <c r="B10" s="118"/>
      <c r="C10" s="76" t="s">
        <v>97</v>
      </c>
      <c r="D10" s="74" t="s">
        <v>144</v>
      </c>
      <c r="E10" s="82">
        <f ca="1">SUMIF(Flächenermittlung!A:I,'Flächenermittlung Summary'!A10,Flächenermittlung!H:H)</f>
        <v>375</v>
      </c>
      <c r="F10" s="82">
        <f ca="1">SUMIF(Flächenermittlung!A:I,'Flächenermittlung Summary'!A10,Flächenermittlung!I:I)</f>
        <v>0</v>
      </c>
      <c r="G10" s="73" t="s">
        <v>47</v>
      </c>
      <c r="I10" s="117">
        <f ca="1">SUMIF(Flächenermittlung!$A:$N,'Flächenermittlung Summary'!$A10,Flächenermittlung!L:L)</f>
        <v>0</v>
      </c>
      <c r="J10" s="117">
        <f ca="1">SUMIF(Flächenermittlung!$A:$N,'Flächenermittlung Summary'!$A10,Flächenermittlung!M:M)</f>
        <v>0</v>
      </c>
      <c r="K10" s="117">
        <f ca="1">SUMIF(Flächenermittlung!$A:$N,'Flächenermittlung Summary'!$A10,Flächenermittlung!N:N)</f>
        <v>0</v>
      </c>
    </row>
    <row r="11" spans="1:11" ht="30" customHeight="1" x14ac:dyDescent="0.35">
      <c r="A11" s="73" t="s">
        <v>32</v>
      </c>
      <c r="B11" s="118"/>
      <c r="C11" s="76" t="s">
        <v>96</v>
      </c>
      <c r="D11" s="74" t="s">
        <v>144</v>
      </c>
      <c r="E11" s="82">
        <f ca="1">SUMIF(Flächenermittlung!A:I,'Flächenermittlung Summary'!A11,Flächenermittlung!H:H)</f>
        <v>60</v>
      </c>
      <c r="F11" s="82">
        <f ca="1">SUMIF(Flächenermittlung!A:I,'Flächenermittlung Summary'!A11,Flächenermittlung!I:I)</f>
        <v>0</v>
      </c>
      <c r="G11" s="73" t="s">
        <v>47</v>
      </c>
      <c r="I11" s="117">
        <f ca="1">SUMIF(Flächenermittlung!$A:$N,'Flächenermittlung Summary'!$A11,Flächenermittlung!L:L)</f>
        <v>0</v>
      </c>
      <c r="J11" s="117">
        <f ca="1">SUMIF(Flächenermittlung!$A:$N,'Flächenermittlung Summary'!$A11,Flächenermittlung!M:M)</f>
        <v>0</v>
      </c>
      <c r="K11" s="117">
        <f ca="1">SUMIF(Flächenermittlung!$A:$N,'Flächenermittlung Summary'!$A11,Flächenermittlung!N:N)</f>
        <v>0</v>
      </c>
    </row>
    <row r="12" spans="1:11" ht="30" customHeight="1" x14ac:dyDescent="0.35">
      <c r="A12" s="77" t="s">
        <v>108</v>
      </c>
      <c r="B12" s="118"/>
      <c r="C12" s="76" t="s">
        <v>101</v>
      </c>
      <c r="D12" s="74" t="s">
        <v>145</v>
      </c>
      <c r="E12" s="82">
        <f ca="1">SUMIF(Flächenermittlung!A:I,'Flächenermittlung Summary'!A12,Flächenermittlung!H:H)</f>
        <v>0</v>
      </c>
      <c r="F12" s="82">
        <f ca="1">SUMIF(Flächenermittlung!A:I,'Flächenermittlung Summary'!A12,Flächenermittlung!I:I)</f>
        <v>120</v>
      </c>
      <c r="G12" s="73" t="s">
        <v>47</v>
      </c>
      <c r="I12" s="117">
        <f ca="1">SUMIF(Flächenermittlung!$A:$N,'Flächenermittlung Summary'!$A12,Flächenermittlung!L:L)</f>
        <v>0</v>
      </c>
      <c r="J12" s="117">
        <f ca="1">SUMIF(Flächenermittlung!$A:$N,'Flächenermittlung Summary'!$A12,Flächenermittlung!M:M)</f>
        <v>0</v>
      </c>
      <c r="K12" s="117">
        <f ca="1">SUMIF(Flächenermittlung!$A:$N,'Flächenermittlung Summary'!$A12,Flächenermittlung!N:N)</f>
        <v>0</v>
      </c>
    </row>
    <row r="13" spans="1:11" ht="30" customHeight="1" x14ac:dyDescent="0.35">
      <c r="A13" s="73" t="s">
        <v>36</v>
      </c>
      <c r="B13" s="118"/>
      <c r="C13" s="76" t="s">
        <v>96</v>
      </c>
      <c r="D13" s="74" t="s">
        <v>145</v>
      </c>
      <c r="E13" s="82">
        <f ca="1">SUMIF(Flächenermittlung!A:I,'Flächenermittlung Summary'!A13,Flächenermittlung!H:H)</f>
        <v>0</v>
      </c>
      <c r="F13" s="82">
        <f ca="1">SUMIF(Flächenermittlung!A:I,'Flächenermittlung Summary'!A13,Flächenermittlung!I:I)</f>
        <v>360</v>
      </c>
      <c r="G13" s="73" t="s">
        <v>47</v>
      </c>
      <c r="I13" s="117">
        <f ca="1">SUMIF(Flächenermittlung!$A:$N,'Flächenermittlung Summary'!$A13,Flächenermittlung!L:L)</f>
        <v>0</v>
      </c>
      <c r="J13" s="117">
        <f ca="1">SUMIF(Flächenermittlung!$A:$N,'Flächenermittlung Summary'!$A13,Flächenermittlung!M:M)</f>
        <v>0</v>
      </c>
      <c r="K13" s="117">
        <f ca="1">SUMIF(Flächenermittlung!$A:$N,'Flächenermittlung Summary'!$A13,Flächenermittlung!N:N)</f>
        <v>0</v>
      </c>
    </row>
    <row r="14" spans="1:11" ht="30" customHeight="1" x14ac:dyDescent="0.35">
      <c r="A14" s="73" t="s">
        <v>165</v>
      </c>
      <c r="B14" s="118"/>
      <c r="C14" s="76" t="s">
        <v>99</v>
      </c>
      <c r="D14" s="74" t="s">
        <v>145</v>
      </c>
      <c r="E14" s="82">
        <f ca="1">SUMIF(Flächenermittlung!A:I,'Flächenermittlung Summary'!A14,Flächenermittlung!H:H)</f>
        <v>0</v>
      </c>
      <c r="F14" s="82">
        <f ca="1">SUMIF(Flächenermittlung!A:I,'Flächenermittlung Summary'!A14,Flächenermittlung!I:I)</f>
        <v>0</v>
      </c>
      <c r="G14" s="73" t="s">
        <v>48</v>
      </c>
      <c r="I14" s="117">
        <f ca="1">SUMIF(Flächenermittlung!$A:$N,'Flächenermittlung Summary'!$A14,Flächenermittlung!L:L)</f>
        <v>0</v>
      </c>
      <c r="J14" s="117">
        <f ca="1">SUMIF(Flächenermittlung!$A:$N,'Flächenermittlung Summary'!$A14,Flächenermittlung!M:M)</f>
        <v>0</v>
      </c>
      <c r="K14" s="117">
        <f ca="1">SUMIF(Flächenermittlung!$A:$N,'Flächenermittlung Summary'!$A14,Flächenermittlung!N:N)</f>
        <v>30</v>
      </c>
    </row>
    <row r="15" spans="1:11" ht="30" customHeight="1" x14ac:dyDescent="0.35">
      <c r="A15" s="73" t="s">
        <v>166</v>
      </c>
      <c r="B15" s="118"/>
      <c r="C15" s="76" t="s">
        <v>97</v>
      </c>
      <c r="D15" s="76" t="s">
        <v>167</v>
      </c>
      <c r="E15" s="82">
        <f ca="1">SUMIF(Flächenermittlung!A:I,'Flächenermittlung Summary'!A15,Flächenermittlung!H:H)</f>
        <v>0</v>
      </c>
      <c r="F15" s="82">
        <f ca="1">SUMIF(Flächenermittlung!A:I,'Flächenermittlung Summary'!A15,Flächenermittlung!I:I)</f>
        <v>0</v>
      </c>
      <c r="G15" s="73" t="s">
        <v>148</v>
      </c>
      <c r="I15" s="117">
        <f ca="1">SUMIF(Flächenermittlung!$A:$N,'Flächenermittlung Summary'!$A15,Flächenermittlung!L:L)</f>
        <v>0</v>
      </c>
      <c r="J15" s="117">
        <f ca="1">SUMIF(Flächenermittlung!$A:$N,'Flächenermittlung Summary'!$A15,Flächenermittlung!M:M)</f>
        <v>0</v>
      </c>
      <c r="K15" s="117">
        <f ca="1">SUMIF(Flächenermittlung!$A:$N,'Flächenermittlung Summary'!$A15,Flächenermittlung!N:N)</f>
        <v>5</v>
      </c>
    </row>
    <row r="16" spans="1:11" ht="30" customHeight="1" x14ac:dyDescent="0.35">
      <c r="A16" s="73" t="s">
        <v>164</v>
      </c>
      <c r="B16" s="118"/>
      <c r="C16" s="76" t="s">
        <v>99</v>
      </c>
      <c r="D16" s="74" t="s">
        <v>144</v>
      </c>
      <c r="E16" s="82">
        <f ca="1">SUMIF(Flächenermittlung!A:I,'Flächenermittlung Summary'!A16,Flächenermittlung!H:H)</f>
        <v>0</v>
      </c>
      <c r="F16" s="82">
        <f ca="1">SUMIF(Flächenermittlung!A:I,'Flächenermittlung Summary'!A16,Flächenermittlung!I:I)</f>
        <v>0</v>
      </c>
      <c r="G16" s="73" t="s">
        <v>148</v>
      </c>
      <c r="I16" s="117">
        <f ca="1">SUMIF(Flächenermittlung!$A:$N,'Flächenermittlung Summary'!$A16,Flächenermittlung!L:L)</f>
        <v>0</v>
      </c>
      <c r="J16" s="117">
        <f ca="1">SUMIF(Flächenermittlung!$A:$N,'Flächenermittlung Summary'!$A16,Flächenermittlung!M:M)</f>
        <v>260</v>
      </c>
      <c r="K16" s="117">
        <f ca="1">SUMIF(Flächenermittlung!$A:$N,'Flächenermittlung Summary'!$A16,Flächenermittlung!N:N)</f>
        <v>0</v>
      </c>
    </row>
    <row r="17" spans="1:11" ht="30" customHeight="1" x14ac:dyDescent="0.35">
      <c r="A17" s="73" t="s">
        <v>18</v>
      </c>
      <c r="B17" s="118"/>
      <c r="C17" s="76" t="s">
        <v>97</v>
      </c>
      <c r="D17" s="74" t="s">
        <v>144</v>
      </c>
      <c r="E17" s="82">
        <f ca="1">SUMIF(Flächenermittlung!A:I,'Flächenermittlung Summary'!A17,Flächenermittlung!H:H)</f>
        <v>150</v>
      </c>
      <c r="F17" s="82">
        <f ca="1">SUMIF(Flächenermittlung!A:I,'Flächenermittlung Summary'!A17,Flächenermittlung!I:I)</f>
        <v>0</v>
      </c>
      <c r="G17" s="73" t="s">
        <v>47</v>
      </c>
      <c r="I17" s="117">
        <f ca="1">SUMIF(Flächenermittlung!$A:$N,'Flächenermittlung Summary'!$A17,Flächenermittlung!L:L)</f>
        <v>0</v>
      </c>
      <c r="J17" s="117">
        <f ca="1">SUMIF(Flächenermittlung!$A:$N,'Flächenermittlung Summary'!$A17,Flächenermittlung!M:M)</f>
        <v>0</v>
      </c>
      <c r="K17" s="117">
        <f ca="1">SUMIF(Flächenermittlung!$A:$N,'Flächenermittlung Summary'!$A17,Flächenermittlung!N:N)</f>
        <v>0</v>
      </c>
    </row>
    <row r="18" spans="1:11" ht="30" customHeight="1" x14ac:dyDescent="0.35">
      <c r="A18" s="73" t="s">
        <v>28</v>
      </c>
      <c r="B18" s="118"/>
      <c r="C18" s="76" t="s">
        <v>96</v>
      </c>
      <c r="D18" s="74" t="s">
        <v>144</v>
      </c>
      <c r="E18" s="82">
        <f ca="1">SUMIF(Flächenermittlung!A:I,'Flächenermittlung Summary'!A18,Flächenermittlung!H:H)</f>
        <v>50</v>
      </c>
      <c r="F18" s="82">
        <f ca="1">SUMIF(Flächenermittlung!A:I,'Flächenermittlung Summary'!A18,Flächenermittlung!I:I)</f>
        <v>50</v>
      </c>
      <c r="G18" s="73" t="s">
        <v>47</v>
      </c>
      <c r="I18" s="117">
        <f ca="1">SUMIF(Flächenermittlung!$A:$N,'Flächenermittlung Summary'!$A18,Flächenermittlung!L:L)</f>
        <v>0</v>
      </c>
      <c r="J18" s="117">
        <f ca="1">SUMIF(Flächenermittlung!$A:$N,'Flächenermittlung Summary'!$A18,Flächenermittlung!M:M)</f>
        <v>0</v>
      </c>
      <c r="K18" s="117">
        <f ca="1">SUMIF(Flächenermittlung!$A:$N,'Flächenermittlung Summary'!$A18,Flächenermittlung!N:N)</f>
        <v>0</v>
      </c>
    </row>
    <row r="19" spans="1:11" ht="30" customHeight="1" x14ac:dyDescent="0.35"/>
  </sheetData>
  <autoFilter ref="A7:G18" xr:uid="{00000000-0009-0000-0000-000002000000}">
    <sortState xmlns:xlrd2="http://schemas.microsoft.com/office/spreadsheetml/2017/richdata2" ref="A7:K65">
      <sortCondition ref="A6:A65"/>
    </sortState>
  </autoFilter>
  <pageMargins left="0.70866141732283472" right="0.70866141732283472" top="0.78740157480314965" bottom="0.78740157480314965" header="0.31496062992125984" footer="0.31496062992125984"/>
  <pageSetup paperSize="9" scale="95" fitToHeight="0" orientation="landscape" r:id="rId1"/>
  <headerFooter>
    <oddFooter>&amp;L&amp;8Stand: &amp;D&amp;C&amp;8(c) FACINATION GmbH&amp;R&amp;8Seite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1048575"/>
  <sheetViews>
    <sheetView showGridLines="0" workbookViewId="0">
      <selection sqref="A1:B1"/>
    </sheetView>
  </sheetViews>
  <sheetFormatPr baseColWidth="10" defaultColWidth="11.453125" defaultRowHeight="20.149999999999999" customHeight="1" x14ac:dyDescent="0.35"/>
  <cols>
    <col min="1" max="1" width="3.7265625" style="43" customWidth="1"/>
    <col min="2" max="2" width="20.26953125" style="43" customWidth="1"/>
    <col min="3" max="3" width="11.453125" style="43"/>
    <col min="4" max="4" width="15.7265625" style="43" customWidth="1"/>
    <col min="5" max="5" width="14.7265625" style="58" customWidth="1"/>
    <col min="6" max="6" width="14.26953125" style="58" customWidth="1"/>
    <col min="7" max="7" width="5.1796875" style="43" customWidth="1"/>
    <col min="8" max="8" width="3.7265625" style="43" customWidth="1"/>
    <col min="9" max="9" width="20.26953125" style="43" customWidth="1"/>
    <col min="10" max="10" width="11.453125" style="43"/>
    <col min="11" max="11" width="15.7265625" style="43" customWidth="1"/>
    <col min="12" max="12" width="14.7265625" style="58" customWidth="1"/>
    <col min="13" max="13" width="14.26953125" style="58" customWidth="1"/>
    <col min="14" max="14" width="11.453125" style="43"/>
    <col min="15" max="15" width="3.7265625" style="43" customWidth="1"/>
    <col min="16" max="16" width="20.26953125" style="43" customWidth="1"/>
    <col min="17" max="17" width="11.453125" style="43"/>
    <col min="18" max="18" width="15.7265625" style="43" customWidth="1"/>
    <col min="19" max="19" width="14.7265625" style="58" customWidth="1"/>
    <col min="20" max="20" width="14.26953125" style="58" customWidth="1"/>
    <col min="21" max="21" width="11.453125" style="43"/>
    <col min="22" max="22" width="3.7265625" style="43" customWidth="1"/>
    <col min="23" max="23" width="20.26953125" style="43" customWidth="1"/>
    <col min="24" max="24" width="11.453125" style="43"/>
    <col min="25" max="25" width="15.7265625" style="43" customWidth="1"/>
    <col min="26" max="26" width="14.7265625" style="58" customWidth="1"/>
    <col min="27" max="27" width="14.26953125" style="58" customWidth="1"/>
    <col min="28" max="28" width="11.453125" style="43"/>
    <col min="29" max="29" width="3.7265625" style="43" customWidth="1"/>
    <col min="30" max="30" width="20.26953125" style="43" customWidth="1"/>
    <col min="31" max="31" width="11.453125" style="43"/>
    <col min="32" max="32" width="15.7265625" style="43" customWidth="1"/>
    <col min="33" max="33" width="14.7265625" style="58" customWidth="1"/>
    <col min="34" max="34" width="14.26953125" style="58" customWidth="1"/>
    <col min="35" max="35" width="11.453125" style="43"/>
    <col min="36" max="36" width="3.7265625" style="43" customWidth="1"/>
    <col min="37" max="37" width="20.26953125" style="43" customWidth="1"/>
    <col min="38" max="38" width="11.453125" style="43"/>
    <col min="39" max="39" width="15.7265625" style="43" customWidth="1"/>
    <col min="40" max="40" width="14.7265625" style="58" customWidth="1"/>
    <col min="41" max="41" width="14.26953125" style="58" customWidth="1"/>
    <col min="42" max="16384" width="11.453125" style="43"/>
  </cols>
  <sheetData>
    <row r="1" spans="1:41" ht="20.149999999999999" customHeight="1" thickBot="1" x14ac:dyDescent="0.4">
      <c r="A1" s="103" t="s">
        <v>56</v>
      </c>
      <c r="B1" s="104"/>
      <c r="C1" s="40" t="s">
        <v>57</v>
      </c>
      <c r="D1" s="41" t="s">
        <v>58</v>
      </c>
      <c r="E1" s="42" t="s">
        <v>70</v>
      </c>
      <c r="F1" s="42" t="s">
        <v>71</v>
      </c>
      <c r="H1" s="103" t="s">
        <v>56</v>
      </c>
      <c r="I1" s="104"/>
      <c r="J1" s="40" t="s">
        <v>57</v>
      </c>
      <c r="K1" s="41" t="s">
        <v>58</v>
      </c>
      <c r="L1" s="42" t="s">
        <v>70</v>
      </c>
      <c r="M1" s="42" t="s">
        <v>71</v>
      </c>
      <c r="O1" s="103" t="s">
        <v>56</v>
      </c>
      <c r="P1" s="104"/>
      <c r="Q1" s="40" t="s">
        <v>57</v>
      </c>
      <c r="R1" s="41" t="s">
        <v>58</v>
      </c>
      <c r="S1" s="42" t="s">
        <v>70</v>
      </c>
      <c r="T1" s="42" t="s">
        <v>71</v>
      </c>
      <c r="V1" s="103" t="s">
        <v>56</v>
      </c>
      <c r="W1" s="104"/>
      <c r="X1" s="40" t="s">
        <v>57</v>
      </c>
      <c r="Y1" s="41" t="s">
        <v>58</v>
      </c>
      <c r="Z1" s="42" t="s">
        <v>70</v>
      </c>
      <c r="AA1" s="42" t="s">
        <v>71</v>
      </c>
      <c r="AC1" s="103" t="s">
        <v>56</v>
      </c>
      <c r="AD1" s="104"/>
      <c r="AE1" s="40" t="s">
        <v>57</v>
      </c>
      <c r="AF1" s="41" t="s">
        <v>58</v>
      </c>
      <c r="AG1" s="42" t="s">
        <v>70</v>
      </c>
      <c r="AH1" s="42" t="s">
        <v>71</v>
      </c>
      <c r="AJ1" s="103" t="s">
        <v>56</v>
      </c>
      <c r="AK1" s="104"/>
      <c r="AL1" s="40" t="s">
        <v>57</v>
      </c>
      <c r="AM1" s="41" t="s">
        <v>58</v>
      </c>
      <c r="AN1" s="42" t="s">
        <v>70</v>
      </c>
      <c r="AO1" s="42" t="s">
        <v>71</v>
      </c>
    </row>
    <row r="2" spans="1:41" ht="20.149999999999999" customHeight="1" thickTop="1" x14ac:dyDescent="0.35">
      <c r="A2" s="105" t="s">
        <v>81</v>
      </c>
      <c r="B2" s="106"/>
      <c r="C2" s="107"/>
      <c r="D2" s="44"/>
      <c r="E2" s="45"/>
      <c r="F2" s="45"/>
      <c r="H2" s="105" t="s">
        <v>82</v>
      </c>
      <c r="I2" s="106"/>
      <c r="J2" s="107"/>
      <c r="K2" s="44"/>
      <c r="L2" s="45"/>
      <c r="M2" s="45"/>
      <c r="O2" s="105" t="s">
        <v>83</v>
      </c>
      <c r="P2" s="106"/>
      <c r="Q2" s="107"/>
      <c r="R2" s="44"/>
      <c r="S2" s="45"/>
      <c r="T2" s="45"/>
      <c r="V2" s="105" t="s">
        <v>84</v>
      </c>
      <c r="W2" s="106"/>
      <c r="X2" s="107"/>
      <c r="Y2" s="44"/>
      <c r="Z2" s="45"/>
      <c r="AA2" s="45"/>
      <c r="AC2" s="105" t="s">
        <v>55</v>
      </c>
      <c r="AD2" s="106"/>
      <c r="AE2" s="107"/>
      <c r="AF2" s="44"/>
      <c r="AG2" s="45"/>
      <c r="AH2" s="45"/>
      <c r="AJ2" s="105" t="s">
        <v>85</v>
      </c>
      <c r="AK2" s="106"/>
      <c r="AL2" s="107"/>
      <c r="AM2" s="44"/>
      <c r="AN2" s="45"/>
      <c r="AO2" s="45"/>
    </row>
    <row r="3" spans="1:41" ht="20.149999999999999" customHeight="1" thickBot="1" x14ac:dyDescent="0.4">
      <c r="A3" s="46"/>
      <c r="B3" s="47" t="s">
        <v>60</v>
      </c>
      <c r="C3" s="48">
        <v>6</v>
      </c>
      <c r="D3" s="47" t="s">
        <v>72</v>
      </c>
      <c r="E3" s="49">
        <v>35</v>
      </c>
      <c r="F3" s="49">
        <f t="shared" ref="F3:F10" si="0">C3*E3</f>
        <v>210</v>
      </c>
      <c r="H3" s="46"/>
      <c r="I3" s="47" t="s">
        <v>77</v>
      </c>
      <c r="J3" s="48"/>
      <c r="K3" s="47"/>
      <c r="L3" s="49"/>
      <c r="M3" s="49">
        <f t="shared" ref="M3:M10" si="1">J3*L3</f>
        <v>0</v>
      </c>
      <c r="O3" s="46"/>
      <c r="P3" s="47"/>
      <c r="Q3" s="48"/>
      <c r="R3" s="47"/>
      <c r="S3" s="49"/>
      <c r="T3" s="49">
        <f t="shared" ref="T3:T10" si="2">Q3*S3</f>
        <v>0</v>
      </c>
      <c r="V3" s="46"/>
      <c r="W3" s="47"/>
      <c r="X3" s="48"/>
      <c r="Y3" s="47"/>
      <c r="Z3" s="49"/>
      <c r="AA3" s="49">
        <f t="shared" ref="AA3:AA10" si="3">X3*Z3</f>
        <v>0</v>
      </c>
      <c r="AC3" s="46"/>
      <c r="AD3" s="47"/>
      <c r="AE3" s="48"/>
      <c r="AF3" s="47"/>
      <c r="AG3" s="49"/>
      <c r="AH3" s="49">
        <f t="shared" ref="AH3:AH10" si="4">AE3*AG3</f>
        <v>0</v>
      </c>
      <c r="AJ3" s="46"/>
      <c r="AK3" s="47"/>
      <c r="AL3" s="48"/>
      <c r="AM3" s="47"/>
      <c r="AN3" s="49"/>
      <c r="AO3" s="49">
        <f t="shared" ref="AO3:AO10" si="5">AL3*AN3</f>
        <v>0</v>
      </c>
    </row>
    <row r="4" spans="1:41" ht="20.149999999999999" customHeight="1" thickBot="1" x14ac:dyDescent="0.4">
      <c r="A4" s="50"/>
      <c r="B4" s="51" t="s">
        <v>61</v>
      </c>
      <c r="C4" s="52">
        <v>6</v>
      </c>
      <c r="D4" s="51" t="s">
        <v>72</v>
      </c>
      <c r="E4" s="53">
        <v>18</v>
      </c>
      <c r="F4" s="49">
        <f t="shared" si="0"/>
        <v>108</v>
      </c>
      <c r="H4" s="50"/>
      <c r="I4" s="51" t="s">
        <v>80</v>
      </c>
      <c r="J4" s="52"/>
      <c r="K4" s="51"/>
      <c r="L4" s="53"/>
      <c r="M4" s="49">
        <f t="shared" si="1"/>
        <v>0</v>
      </c>
      <c r="O4" s="50"/>
      <c r="P4" s="51"/>
      <c r="Q4" s="52"/>
      <c r="R4" s="51"/>
      <c r="S4" s="53"/>
      <c r="T4" s="49">
        <f t="shared" si="2"/>
        <v>0</v>
      </c>
      <c r="V4" s="50"/>
      <c r="W4" s="51"/>
      <c r="X4" s="52"/>
      <c r="Y4" s="51"/>
      <c r="Z4" s="53"/>
      <c r="AA4" s="49">
        <f t="shared" si="3"/>
        <v>0</v>
      </c>
      <c r="AC4" s="50"/>
      <c r="AD4" s="51"/>
      <c r="AE4" s="52"/>
      <c r="AF4" s="51"/>
      <c r="AG4" s="53"/>
      <c r="AH4" s="49">
        <f t="shared" si="4"/>
        <v>0</v>
      </c>
      <c r="AJ4" s="50"/>
      <c r="AK4" s="51"/>
      <c r="AL4" s="52"/>
      <c r="AM4" s="51"/>
      <c r="AN4" s="53"/>
      <c r="AO4" s="49">
        <f t="shared" si="5"/>
        <v>0</v>
      </c>
    </row>
    <row r="5" spans="1:41" ht="20.149999999999999" customHeight="1" thickBot="1" x14ac:dyDescent="0.4">
      <c r="A5" s="50"/>
      <c r="B5" s="51" t="s">
        <v>62</v>
      </c>
      <c r="C5" s="52">
        <v>15</v>
      </c>
      <c r="D5" s="51" t="s">
        <v>72</v>
      </c>
      <c r="E5" s="53">
        <v>30</v>
      </c>
      <c r="F5" s="49">
        <f t="shared" si="0"/>
        <v>450</v>
      </c>
      <c r="H5" s="50"/>
      <c r="I5" s="51" t="s">
        <v>78</v>
      </c>
      <c r="J5" s="52"/>
      <c r="K5" s="51"/>
      <c r="L5" s="53"/>
      <c r="M5" s="49">
        <f t="shared" si="1"/>
        <v>0</v>
      </c>
      <c r="O5" s="50"/>
      <c r="P5" s="51"/>
      <c r="Q5" s="52"/>
      <c r="R5" s="51"/>
      <c r="S5" s="53"/>
      <c r="T5" s="49">
        <f t="shared" si="2"/>
        <v>0</v>
      </c>
      <c r="V5" s="50"/>
      <c r="W5" s="51"/>
      <c r="X5" s="52"/>
      <c r="Y5" s="51"/>
      <c r="Z5" s="53"/>
      <c r="AA5" s="49">
        <f t="shared" si="3"/>
        <v>0</v>
      </c>
      <c r="AC5" s="50"/>
      <c r="AD5" s="51"/>
      <c r="AE5" s="52"/>
      <c r="AF5" s="51"/>
      <c r="AG5" s="53"/>
      <c r="AH5" s="49">
        <f t="shared" si="4"/>
        <v>0</v>
      </c>
      <c r="AJ5" s="50"/>
      <c r="AK5" s="51"/>
      <c r="AL5" s="52"/>
      <c r="AM5" s="51"/>
      <c r="AN5" s="53"/>
      <c r="AO5" s="49">
        <f t="shared" si="5"/>
        <v>0</v>
      </c>
    </row>
    <row r="6" spans="1:41" ht="20.149999999999999" customHeight="1" thickBot="1" x14ac:dyDescent="0.4">
      <c r="A6" s="50"/>
      <c r="B6" s="51" t="s">
        <v>63</v>
      </c>
      <c r="C6" s="52">
        <v>34</v>
      </c>
      <c r="D6" s="51" t="s">
        <v>72</v>
      </c>
      <c r="E6" s="53">
        <v>20</v>
      </c>
      <c r="F6" s="49">
        <f t="shared" si="0"/>
        <v>680</v>
      </c>
      <c r="H6" s="50"/>
      <c r="I6" s="51" t="s">
        <v>12</v>
      </c>
      <c r="J6" s="52"/>
      <c r="K6" s="51"/>
      <c r="L6" s="53"/>
      <c r="M6" s="49">
        <f t="shared" si="1"/>
        <v>0</v>
      </c>
      <c r="O6" s="50"/>
      <c r="P6" s="51"/>
      <c r="Q6" s="52"/>
      <c r="R6" s="51"/>
      <c r="S6" s="53"/>
      <c r="T6" s="49">
        <f t="shared" si="2"/>
        <v>0</v>
      </c>
      <c r="V6" s="50"/>
      <c r="W6" s="51"/>
      <c r="X6" s="52"/>
      <c r="Y6" s="51"/>
      <c r="Z6" s="53"/>
      <c r="AA6" s="49">
        <f t="shared" si="3"/>
        <v>0</v>
      </c>
      <c r="AC6" s="50"/>
      <c r="AD6" s="51"/>
      <c r="AE6" s="52"/>
      <c r="AF6" s="51"/>
      <c r="AG6" s="53"/>
      <c r="AH6" s="49">
        <f t="shared" si="4"/>
        <v>0</v>
      </c>
      <c r="AJ6" s="50"/>
      <c r="AK6" s="51"/>
      <c r="AL6" s="52"/>
      <c r="AM6" s="51"/>
      <c r="AN6" s="53"/>
      <c r="AO6" s="49">
        <f t="shared" si="5"/>
        <v>0</v>
      </c>
    </row>
    <row r="7" spans="1:41" ht="20.149999999999999" customHeight="1" thickBot="1" x14ac:dyDescent="0.4">
      <c r="A7" s="50"/>
      <c r="B7" s="51" t="s">
        <v>65</v>
      </c>
      <c r="C7" s="52">
        <v>2</v>
      </c>
      <c r="D7" s="51" t="s">
        <v>72</v>
      </c>
      <c r="E7" s="53">
        <v>18</v>
      </c>
      <c r="F7" s="49">
        <f t="shared" si="0"/>
        <v>36</v>
      </c>
      <c r="H7" s="50"/>
      <c r="I7" s="51"/>
      <c r="J7" s="52"/>
      <c r="K7" s="51"/>
      <c r="L7" s="53"/>
      <c r="M7" s="49">
        <f t="shared" si="1"/>
        <v>0</v>
      </c>
      <c r="O7" s="50"/>
      <c r="P7" s="51"/>
      <c r="Q7" s="52"/>
      <c r="R7" s="51"/>
      <c r="S7" s="53"/>
      <c r="T7" s="49">
        <f t="shared" si="2"/>
        <v>0</v>
      </c>
      <c r="V7" s="50"/>
      <c r="W7" s="51"/>
      <c r="X7" s="52"/>
      <c r="Y7" s="51"/>
      <c r="Z7" s="53"/>
      <c r="AA7" s="49">
        <f t="shared" si="3"/>
        <v>0</v>
      </c>
      <c r="AC7" s="50"/>
      <c r="AD7" s="51"/>
      <c r="AE7" s="52"/>
      <c r="AF7" s="51"/>
      <c r="AG7" s="53"/>
      <c r="AH7" s="49">
        <f t="shared" si="4"/>
        <v>0</v>
      </c>
      <c r="AJ7" s="50"/>
      <c r="AK7" s="51"/>
      <c r="AL7" s="52"/>
      <c r="AM7" s="51"/>
      <c r="AN7" s="53"/>
      <c r="AO7" s="49">
        <f t="shared" si="5"/>
        <v>0</v>
      </c>
    </row>
    <row r="8" spans="1:41" ht="20.149999999999999" customHeight="1" thickBot="1" x14ac:dyDescent="0.4">
      <c r="A8" s="50"/>
      <c r="B8" s="51" t="s">
        <v>64</v>
      </c>
      <c r="C8" s="52">
        <v>228</v>
      </c>
      <c r="D8" s="51" t="s">
        <v>73</v>
      </c>
      <c r="E8" s="53">
        <v>12</v>
      </c>
      <c r="F8" s="49">
        <f t="shared" si="0"/>
        <v>2736</v>
      </c>
      <c r="H8" s="50"/>
      <c r="I8" s="51"/>
      <c r="J8" s="52"/>
      <c r="K8" s="51"/>
      <c r="L8" s="53"/>
      <c r="M8" s="49">
        <f t="shared" si="1"/>
        <v>0</v>
      </c>
      <c r="O8" s="50"/>
      <c r="P8" s="51"/>
      <c r="Q8" s="52"/>
      <c r="R8" s="51"/>
      <c r="S8" s="53"/>
      <c r="T8" s="49">
        <f t="shared" si="2"/>
        <v>0</v>
      </c>
      <c r="V8" s="50"/>
      <c r="W8" s="51"/>
      <c r="X8" s="52"/>
      <c r="Y8" s="51"/>
      <c r="Z8" s="53"/>
      <c r="AA8" s="49">
        <f t="shared" si="3"/>
        <v>0</v>
      </c>
      <c r="AC8" s="50"/>
      <c r="AD8" s="51"/>
      <c r="AE8" s="52"/>
      <c r="AF8" s="51"/>
      <c r="AG8" s="53"/>
      <c r="AH8" s="49">
        <f t="shared" si="4"/>
        <v>0</v>
      </c>
      <c r="AJ8" s="50"/>
      <c r="AK8" s="51"/>
      <c r="AL8" s="52"/>
      <c r="AM8" s="51"/>
      <c r="AN8" s="53"/>
      <c r="AO8" s="49">
        <f t="shared" si="5"/>
        <v>0</v>
      </c>
    </row>
    <row r="9" spans="1:41" ht="20.149999999999999" customHeight="1" thickBot="1" x14ac:dyDescent="0.4">
      <c r="A9" s="50"/>
      <c r="B9" s="51" t="s">
        <v>74</v>
      </c>
      <c r="C9" s="52">
        <v>8</v>
      </c>
      <c r="D9" s="51" t="s">
        <v>73</v>
      </c>
      <c r="E9" s="53">
        <v>8</v>
      </c>
      <c r="F9" s="49">
        <f t="shared" si="0"/>
        <v>64</v>
      </c>
      <c r="H9" s="50"/>
      <c r="I9" s="51"/>
      <c r="J9" s="52"/>
      <c r="K9" s="51"/>
      <c r="L9" s="53"/>
      <c r="M9" s="49">
        <f t="shared" si="1"/>
        <v>0</v>
      </c>
      <c r="O9" s="50"/>
      <c r="P9" s="51"/>
      <c r="Q9" s="52"/>
      <c r="R9" s="51"/>
      <c r="S9" s="53"/>
      <c r="T9" s="49">
        <f t="shared" si="2"/>
        <v>0</v>
      </c>
      <c r="V9" s="50"/>
      <c r="W9" s="51"/>
      <c r="X9" s="52"/>
      <c r="Y9" s="51"/>
      <c r="Z9" s="53"/>
      <c r="AA9" s="49">
        <f t="shared" si="3"/>
        <v>0</v>
      </c>
      <c r="AC9" s="50"/>
      <c r="AD9" s="51"/>
      <c r="AE9" s="52"/>
      <c r="AF9" s="51"/>
      <c r="AG9" s="53"/>
      <c r="AH9" s="49">
        <f t="shared" si="4"/>
        <v>0</v>
      </c>
      <c r="AJ9" s="50"/>
      <c r="AK9" s="51"/>
      <c r="AL9" s="52"/>
      <c r="AM9" s="51"/>
      <c r="AN9" s="53"/>
      <c r="AO9" s="49">
        <f t="shared" si="5"/>
        <v>0</v>
      </c>
    </row>
    <row r="10" spans="1:41" ht="20.149999999999999" customHeight="1" thickBot="1" x14ac:dyDescent="0.4">
      <c r="A10" s="54"/>
      <c r="B10" s="55" t="s">
        <v>76</v>
      </c>
      <c r="C10" s="56">
        <v>16</v>
      </c>
      <c r="D10" s="55" t="s">
        <v>73</v>
      </c>
      <c r="E10" s="57">
        <v>8</v>
      </c>
      <c r="F10" s="57">
        <f t="shared" si="0"/>
        <v>128</v>
      </c>
      <c r="H10" s="54"/>
      <c r="I10" s="55" t="s">
        <v>79</v>
      </c>
      <c r="J10" s="56"/>
      <c r="K10" s="55"/>
      <c r="L10" s="57"/>
      <c r="M10" s="57">
        <f t="shared" si="1"/>
        <v>0</v>
      </c>
      <c r="O10" s="54"/>
      <c r="P10" s="55"/>
      <c r="Q10" s="56"/>
      <c r="R10" s="55"/>
      <c r="S10" s="57"/>
      <c r="T10" s="57">
        <f t="shared" si="2"/>
        <v>0</v>
      </c>
      <c r="V10" s="54"/>
      <c r="W10" s="55"/>
      <c r="X10" s="56"/>
      <c r="Y10" s="55"/>
      <c r="Z10" s="57"/>
      <c r="AA10" s="57">
        <f t="shared" si="3"/>
        <v>0</v>
      </c>
      <c r="AC10" s="54"/>
      <c r="AD10" s="55"/>
      <c r="AE10" s="56"/>
      <c r="AF10" s="55"/>
      <c r="AG10" s="57"/>
      <c r="AH10" s="57">
        <f t="shared" si="4"/>
        <v>0</v>
      </c>
      <c r="AJ10" s="54"/>
      <c r="AK10" s="55"/>
      <c r="AL10" s="56"/>
      <c r="AM10" s="55"/>
      <c r="AN10" s="57"/>
      <c r="AO10" s="57">
        <f t="shared" si="5"/>
        <v>0</v>
      </c>
    </row>
    <row r="11" spans="1:41" ht="20.149999999999999" customHeight="1" thickBot="1" x14ac:dyDescent="0.4">
      <c r="A11" s="59"/>
      <c r="B11" s="60" t="s">
        <v>75</v>
      </c>
      <c r="C11" s="61">
        <f>SUM(C3:C10)</f>
        <v>315</v>
      </c>
      <c r="D11" s="62"/>
      <c r="E11" s="63"/>
      <c r="F11" s="63">
        <f>SUM(F3:F10)</f>
        <v>4412</v>
      </c>
      <c r="H11" s="59"/>
      <c r="I11" s="60" t="s">
        <v>75</v>
      </c>
      <c r="J11" s="61">
        <f>SUM(J3:J10)</f>
        <v>0</v>
      </c>
      <c r="K11" s="62"/>
      <c r="L11" s="63"/>
      <c r="M11" s="63">
        <f>SUM(M3:M10)</f>
        <v>0</v>
      </c>
      <c r="O11" s="59"/>
      <c r="P11" s="60" t="s">
        <v>75</v>
      </c>
      <c r="Q11" s="61">
        <f>SUM(Q3:Q10)</f>
        <v>0</v>
      </c>
      <c r="R11" s="62"/>
      <c r="S11" s="63"/>
      <c r="T11" s="63">
        <f>SUM(T3:T10)</f>
        <v>0</v>
      </c>
      <c r="V11" s="59"/>
      <c r="W11" s="60" t="s">
        <v>75</v>
      </c>
      <c r="X11" s="61">
        <f>SUM(X3:X10)</f>
        <v>0</v>
      </c>
      <c r="Y11" s="62"/>
      <c r="Z11" s="63"/>
      <c r="AA11" s="63">
        <f>SUM(AA3:AA10)</f>
        <v>0</v>
      </c>
      <c r="AC11" s="59"/>
      <c r="AD11" s="60" t="s">
        <v>75</v>
      </c>
      <c r="AE11" s="61">
        <f>SUM(AE3:AE10)</f>
        <v>0</v>
      </c>
      <c r="AF11" s="62"/>
      <c r="AG11" s="63"/>
      <c r="AH11" s="63">
        <f>SUM(AH3:AH10)</f>
        <v>0</v>
      </c>
      <c r="AJ11" s="59"/>
      <c r="AK11" s="60" t="s">
        <v>75</v>
      </c>
      <c r="AL11" s="61">
        <f>SUM(AL3:AL10)</f>
        <v>0</v>
      </c>
      <c r="AM11" s="62"/>
      <c r="AN11" s="63"/>
      <c r="AO11" s="63">
        <f>SUM(AO3:AO10)</f>
        <v>0</v>
      </c>
    </row>
    <row r="12" spans="1:41" ht="20.149999999999999" customHeight="1" thickTop="1" x14ac:dyDescent="0.35"/>
    <row r="1048575" spans="6:41" ht="20.149999999999999" customHeight="1" thickBot="1" x14ac:dyDescent="0.4">
      <c r="F1048575" s="49"/>
      <c r="M1048575" s="49"/>
      <c r="T1048575" s="49"/>
      <c r="AA1048575" s="49"/>
      <c r="AH1048575" s="49"/>
      <c r="AO1048575" s="49"/>
    </row>
  </sheetData>
  <mergeCells count="12">
    <mergeCell ref="V1:W1"/>
    <mergeCell ref="V2:X2"/>
    <mergeCell ref="AC1:AD1"/>
    <mergeCell ref="AC2:AE2"/>
    <mergeCell ref="AJ1:AK1"/>
    <mergeCell ref="AJ2:AL2"/>
    <mergeCell ref="H1:I1"/>
    <mergeCell ref="H2:J2"/>
    <mergeCell ref="O1:P1"/>
    <mergeCell ref="O2:Q2"/>
    <mergeCell ref="A1:B1"/>
    <mergeCell ref="A2:C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0"/>
  <sheetViews>
    <sheetView showGridLines="0" workbookViewId="0">
      <selection activeCell="A7" sqref="A7"/>
    </sheetView>
  </sheetViews>
  <sheetFormatPr baseColWidth="10" defaultRowHeight="14.5" x14ac:dyDescent="0.35"/>
  <cols>
    <col min="1" max="1" width="22.81640625" style="1" customWidth="1"/>
    <col min="2" max="2" width="18.1796875" style="2" customWidth="1"/>
    <col min="3" max="3" width="10.7265625" style="12" customWidth="1"/>
    <col min="4" max="4" width="7.54296875" style="1" customWidth="1"/>
  </cols>
  <sheetData>
    <row r="1" spans="1:4" ht="21" x14ac:dyDescent="0.35">
      <c r="A1" s="11" t="s">
        <v>94</v>
      </c>
    </row>
    <row r="2" spans="1:4" x14ac:dyDescent="0.35">
      <c r="A2" s="1" t="s">
        <v>0</v>
      </c>
    </row>
    <row r="3" spans="1:4" x14ac:dyDescent="0.35">
      <c r="A3" s="1" t="s">
        <v>50</v>
      </c>
    </row>
    <row r="5" spans="1:4" x14ac:dyDescent="0.35">
      <c r="A5" s="3" t="s">
        <v>9</v>
      </c>
      <c r="B5" s="13" t="s">
        <v>3</v>
      </c>
      <c r="C5" s="3" t="s">
        <v>46</v>
      </c>
      <c r="D5"/>
    </row>
    <row r="6" spans="1:4" x14ac:dyDescent="0.35">
      <c r="A6" s="3"/>
      <c r="B6" s="13">
        <f ca="1">SUM(B7:B19)</f>
        <v>0</v>
      </c>
      <c r="C6" s="3" t="s">
        <v>125</v>
      </c>
      <c r="D6"/>
    </row>
    <row r="7" spans="1:4" ht="30" customHeight="1" x14ac:dyDescent="0.35">
      <c r="A7" s="5" t="s">
        <v>113</v>
      </c>
      <c r="B7" s="14">
        <f ca="1">SUMIF(Flächenermittlung!E:I,Summen!A7,Flächenermittlung!I:I)</f>
        <v>0</v>
      </c>
      <c r="C7" s="5" t="s">
        <v>47</v>
      </c>
      <c r="D7"/>
    </row>
    <row r="8" spans="1:4" ht="30" customHeight="1" x14ac:dyDescent="0.35">
      <c r="A8" s="5" t="s">
        <v>114</v>
      </c>
      <c r="B8" s="14">
        <f ca="1">SUMIF(Flächenermittlung!E:I,Summen!A8,Flächenermittlung!I:I)</f>
        <v>0</v>
      </c>
      <c r="C8" s="5" t="s">
        <v>47</v>
      </c>
      <c r="D8"/>
    </row>
    <row r="9" spans="1:4" ht="30" customHeight="1" x14ac:dyDescent="0.35">
      <c r="A9" s="5" t="s">
        <v>67</v>
      </c>
      <c r="B9" s="14">
        <f ca="1">SUMIF(Flächenermittlung!E:I,Summen!A9,Flächenermittlung!I:I)</f>
        <v>0</v>
      </c>
      <c r="C9" s="5" t="s">
        <v>47</v>
      </c>
      <c r="D9"/>
    </row>
    <row r="10" spans="1:4" ht="30" customHeight="1" x14ac:dyDescent="0.35">
      <c r="A10" s="5" t="s">
        <v>119</v>
      </c>
      <c r="B10" s="14">
        <f ca="1">SUMIF(Flächenermittlung!E:I,Summen!A10,Flächenermittlung!I:I)</f>
        <v>0</v>
      </c>
      <c r="C10" s="5" t="s">
        <v>47</v>
      </c>
      <c r="D10"/>
    </row>
    <row r="11" spans="1:4" ht="30" customHeight="1" x14ac:dyDescent="0.35">
      <c r="A11" s="5" t="s">
        <v>124</v>
      </c>
      <c r="B11" s="14">
        <f ca="1">SUMIF(Flächenermittlung!E:I,Summen!A11,Flächenermittlung!I:I)</f>
        <v>0</v>
      </c>
      <c r="C11" s="5" t="s">
        <v>47</v>
      </c>
      <c r="D11"/>
    </row>
    <row r="12" spans="1:4" ht="30" customHeight="1" x14ac:dyDescent="0.35">
      <c r="A12" s="5" t="s">
        <v>115</v>
      </c>
      <c r="B12" s="14">
        <f ca="1">SUMIF(Flächenermittlung!E:I,Summen!A12,Flächenermittlung!I:I)</f>
        <v>0</v>
      </c>
      <c r="C12" s="5" t="s">
        <v>47</v>
      </c>
      <c r="D12"/>
    </row>
    <row r="13" spans="1:4" ht="30" customHeight="1" x14ac:dyDescent="0.35">
      <c r="A13" s="5" t="s">
        <v>122</v>
      </c>
      <c r="B13" s="14">
        <f ca="1">SUMIF(Flächenermittlung!E:I,Summen!A13,Flächenermittlung!I:I)</f>
        <v>0</v>
      </c>
      <c r="C13" s="5" t="s">
        <v>47</v>
      </c>
      <c r="D13"/>
    </row>
    <row r="14" spans="1:4" ht="30" customHeight="1" x14ac:dyDescent="0.35">
      <c r="A14" s="5" t="s">
        <v>116</v>
      </c>
      <c r="B14" s="14">
        <f ca="1">SUMIF(Flächenermittlung!E:I,Summen!A14,Flächenermittlung!I:I)</f>
        <v>0</v>
      </c>
      <c r="C14" s="5" t="s">
        <v>47</v>
      </c>
      <c r="D14"/>
    </row>
    <row r="15" spans="1:4" ht="30" customHeight="1" x14ac:dyDescent="0.35">
      <c r="A15" s="5" t="s">
        <v>117</v>
      </c>
      <c r="B15" s="14">
        <f ca="1">SUMIF(Flächenermittlung!E:I,Summen!A15,Flächenermittlung!I:I)</f>
        <v>0</v>
      </c>
      <c r="C15" s="5" t="s">
        <v>47</v>
      </c>
      <c r="D15"/>
    </row>
    <row r="16" spans="1:4" ht="30" customHeight="1" x14ac:dyDescent="0.35">
      <c r="A16" s="5" t="s">
        <v>118</v>
      </c>
      <c r="B16" s="14">
        <f ca="1">SUMIF(Flächenermittlung!E:I,Summen!A16,Flächenermittlung!I:I)</f>
        <v>0</v>
      </c>
      <c r="C16" s="5" t="s">
        <v>47</v>
      </c>
      <c r="D16"/>
    </row>
    <row r="17" spans="1:4" ht="30" customHeight="1" x14ac:dyDescent="0.35">
      <c r="A17" s="5" t="s">
        <v>123</v>
      </c>
      <c r="B17" s="14">
        <f ca="1">SUMIF(Flächenermittlung!E:I,Summen!A17,Flächenermittlung!I:I)</f>
        <v>0</v>
      </c>
      <c r="C17" s="5" t="s">
        <v>47</v>
      </c>
      <c r="D17"/>
    </row>
    <row r="18" spans="1:4" ht="30" customHeight="1" x14ac:dyDescent="0.35">
      <c r="A18" s="5" t="s">
        <v>120</v>
      </c>
      <c r="B18" s="14">
        <f ca="1">SUMIF(Flächenermittlung!E:I,Summen!A18,Flächenermittlung!I:I)</f>
        <v>0</v>
      </c>
      <c r="C18" s="5" t="s">
        <v>47</v>
      </c>
      <c r="D18"/>
    </row>
    <row r="19" spans="1:4" ht="30" customHeight="1" x14ac:dyDescent="0.35">
      <c r="A19" s="5" t="s">
        <v>121</v>
      </c>
      <c r="B19" s="14">
        <f ca="1">SUMIF(Flächenermittlung!E:I,Summen!A19,Flächenermittlung!I:I)</f>
        <v>0</v>
      </c>
      <c r="C19" s="5" t="s">
        <v>47</v>
      </c>
      <c r="D19"/>
    </row>
    <row r="20" spans="1:4" ht="30" customHeight="1" x14ac:dyDescent="0.35">
      <c r="B20" s="12"/>
      <c r="C20" s="1"/>
      <c r="D20"/>
    </row>
  </sheetData>
  <sortState xmlns:xlrd2="http://schemas.microsoft.com/office/spreadsheetml/2017/richdata2" ref="A7:B18">
    <sortCondition ref="A7"/>
  </sortState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0C2433A2DD8147BA274F93F2B09DB9" ma:contentTypeVersion="8" ma:contentTypeDescription="Ein neues Dokument erstellen." ma:contentTypeScope="" ma:versionID="8a4fac461838f39bdc87516355399c07">
  <xsd:schema xmlns:xsd="http://www.w3.org/2001/XMLSchema" xmlns:xs="http://www.w3.org/2001/XMLSchema" xmlns:p="http://schemas.microsoft.com/office/2006/metadata/properties" xmlns:ns2="e6f5c3c9-1da7-4b20-bfb8-80aafd065aec" targetNamespace="http://schemas.microsoft.com/office/2006/metadata/properties" ma:root="true" ma:fieldsID="e387542d10a267eb01fd18545b1def93" ns2:_="">
    <xsd:import namespace="e6f5c3c9-1da7-4b20-bfb8-80aafd065a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f5c3c9-1da7-4b20-bfb8-80aafd065a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EEFB7D-C2F2-4FE3-B7B1-1840EA8200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f5c3c9-1da7-4b20-bfb8-80aafd065a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6B9B01-65E3-4D29-B67E-5D025165F0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3CD849-0329-48F3-8CF3-F01078E71A26}">
  <ds:schemaRefs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e6f5c3c9-1da7-4b20-bfb8-80aafd065ae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AP Ist</vt:lpstr>
      <vt:lpstr>Flächenermittlung</vt:lpstr>
      <vt:lpstr>Flächenermittlung Summary</vt:lpstr>
      <vt:lpstr>Flächen Soll</vt:lpstr>
      <vt:lpstr>Summen</vt:lpstr>
      <vt:lpstr>Flächenermittlung!Drucktitel</vt:lpstr>
      <vt:lpstr>'Flächenermittlung Summary'!Drucktitel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Hlawna</cp:lastModifiedBy>
  <cp:lastPrinted>2019-11-18T15:30:35Z</cp:lastPrinted>
  <dcterms:created xsi:type="dcterms:W3CDTF">2009-03-18T10:40:39Z</dcterms:created>
  <dcterms:modified xsi:type="dcterms:W3CDTF">2019-11-18T15:36:17Z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0x010100D10C2433A2DD8147BA274F93F2B09DB9</vt:lpwstr>
  </property>
</Properties>
</file>